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\\codata\shares\CO\ODO\F &amp; P\Forms\Current\Construction (CON)\Excel\"/>
    </mc:Choice>
  </mc:AlternateContent>
  <xr:revisionPtr revIDLastSave="0" documentId="8_{68891C90-F514-45FC-88BD-17C2F7F03EEE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ROCAP_LOT #0001" sheetId="8" r:id="rId1"/>
    <sheet name="ROCAP_LOT #0002" sheetId="7" r:id="rId2"/>
    <sheet name="ROCAP_LOT #0003" sheetId="6" r:id="rId3"/>
    <sheet name="ROCAP_LOT #XXXX" sheetId="1" r:id="rId4"/>
    <sheet name="A325" sheetId="2" state="hidden" r:id="rId5"/>
    <sheet name="A490" sheetId="5" state="hidden" r:id="rId6"/>
    <sheet name="Bolt_Type" sheetId="4" state="hidden" r:id="rId7"/>
  </sheets>
  <definedNames>
    <definedName name="Bolt" localSheetId="0">'ROCAP_LOT #0001'!$D$3</definedName>
    <definedName name="Bolt" localSheetId="1">'ROCAP_LOT #0002'!$D$3</definedName>
    <definedName name="Bolt" localSheetId="2">'ROCAP_LOT #0003'!$D$3</definedName>
    <definedName name="Bolt">'ROCAP_LOT #XXXX'!$D$3</definedName>
    <definedName name="bolt_dia">Bolt_Type!$C$2:$C$10</definedName>
    <definedName name="Bolt_Type">Bolt_Type!$A$2:$A$3</definedName>
    <definedName name="_xlnm.Print_Area" localSheetId="0">'ROCAP_LOT #0001'!$A$1:$J$38</definedName>
    <definedName name="_xlnm.Print_Area" localSheetId="1">'ROCAP_LOT #0002'!$A$1:$J$38</definedName>
    <definedName name="_xlnm.Print_Area" localSheetId="2">'ROCAP_LOT #0003'!$A$1:$J$38</definedName>
    <definedName name="_xlnm.Print_Area" localSheetId="3">'ROCAP_LOT #XXXX'!$A$1:$J$38</definedName>
    <definedName name="Visual">Bolt_Type!$E$2:$E$3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8" l="1"/>
  <c r="D20" i="8"/>
  <c r="D15" i="8"/>
  <c r="D13" i="8"/>
  <c r="H35" i="8" s="1"/>
  <c r="D11" i="8"/>
  <c r="D25" i="7"/>
  <c r="D20" i="7"/>
  <c r="D15" i="7"/>
  <c r="D13" i="7"/>
  <c r="H35" i="7" s="1"/>
  <c r="D11" i="7"/>
  <c r="D25" i="6"/>
  <c r="D20" i="6"/>
  <c r="D15" i="6"/>
  <c r="D13" i="6"/>
  <c r="H35" i="6" s="1"/>
  <c r="D11" i="6"/>
  <c r="H31" i="7" l="1"/>
  <c r="G22" i="7"/>
  <c r="G31" i="8"/>
  <c r="H31" i="8"/>
  <c r="G22" i="8"/>
  <c r="H22" i="7"/>
  <c r="G31" i="7"/>
  <c r="G31" i="6"/>
  <c r="H31" i="6"/>
  <c r="G22" i="6"/>
  <c r="I22" i="7" l="1"/>
  <c r="G23" i="7"/>
  <c r="G23" i="8"/>
  <c r="I22" i="8"/>
  <c r="H22" i="8"/>
  <c r="G23" i="6"/>
  <c r="I22" i="6"/>
  <c r="H22" i="6"/>
  <c r="D25" i="1"/>
  <c r="D20" i="1"/>
  <c r="H23" i="7" l="1"/>
  <c r="G24" i="7"/>
  <c r="I23" i="7"/>
  <c r="H23" i="8"/>
  <c r="G24" i="8"/>
  <c r="I23" i="8"/>
  <c r="H23" i="6"/>
  <c r="G24" i="6"/>
  <c r="I23" i="6"/>
  <c r="A16" i="4"/>
  <c r="A17" i="4" s="1"/>
  <c r="C15" i="4"/>
  <c r="B15" i="4"/>
  <c r="G25" i="7" l="1"/>
  <c r="I24" i="7"/>
  <c r="H24" i="7"/>
  <c r="I24" i="8"/>
  <c r="H24" i="8"/>
  <c r="G25" i="8"/>
  <c r="I24" i="6"/>
  <c r="H24" i="6"/>
  <c r="G25" i="6"/>
  <c r="C16" i="4"/>
  <c r="A18" i="4"/>
  <c r="C17" i="4"/>
  <c r="B17" i="4"/>
  <c r="B16" i="4"/>
  <c r="H25" i="7" l="1"/>
  <c r="G26" i="7"/>
  <c r="I25" i="7"/>
  <c r="I25" i="8"/>
  <c r="G26" i="8"/>
  <c r="H25" i="8"/>
  <c r="I25" i="6"/>
  <c r="H25" i="6"/>
  <c r="G26" i="6"/>
  <c r="B18" i="4"/>
  <c r="A19" i="4"/>
  <c r="C18" i="4"/>
  <c r="I26" i="7" l="1"/>
  <c r="H26" i="7"/>
  <c r="G27" i="7"/>
  <c r="G27" i="8"/>
  <c r="I26" i="8"/>
  <c r="H26" i="8"/>
  <c r="G27" i="6"/>
  <c r="I26" i="6"/>
  <c r="H26" i="6"/>
  <c r="C19" i="4"/>
  <c r="B19" i="4"/>
  <c r="A20" i="4"/>
  <c r="D15" i="1"/>
  <c r="A11" i="5"/>
  <c r="A10" i="5"/>
  <c r="A9" i="5"/>
  <c r="A8" i="5"/>
  <c r="A7" i="5"/>
  <c r="A6" i="5"/>
  <c r="A5" i="5"/>
  <c r="A4" i="5"/>
  <c r="A3" i="5"/>
  <c r="G28" i="7" l="1"/>
  <c r="I27" i="7"/>
  <c r="H27" i="7"/>
  <c r="H27" i="8"/>
  <c r="G28" i="8"/>
  <c r="I27" i="8"/>
  <c r="G28" i="6"/>
  <c r="I27" i="6"/>
  <c r="H27" i="6"/>
  <c r="A21" i="4"/>
  <c r="C20" i="4"/>
  <c r="B20" i="4"/>
  <c r="D13" i="1"/>
  <c r="D11" i="1"/>
  <c r="H31" i="1" l="1"/>
  <c r="G31" i="1"/>
  <c r="G22" i="1"/>
  <c r="H28" i="7"/>
  <c r="I28" i="7"/>
  <c r="H28" i="8"/>
  <c r="I28" i="8"/>
  <c r="H28" i="6"/>
  <c r="I28" i="6"/>
  <c r="A22" i="4"/>
  <c r="C21" i="4"/>
  <c r="B21" i="4"/>
  <c r="H35" i="1"/>
  <c r="H22" i="1" l="1"/>
  <c r="I22" i="1"/>
  <c r="G23" i="1"/>
  <c r="B22" i="4"/>
  <c r="A23" i="4"/>
  <c r="C22" i="4"/>
  <c r="I23" i="1" l="1"/>
  <c r="H23" i="1"/>
  <c r="G24" i="1"/>
  <c r="C23" i="4"/>
  <c r="B23" i="4"/>
  <c r="A24" i="4"/>
  <c r="A11" i="2"/>
  <c r="A10" i="2"/>
  <c r="A9" i="2"/>
  <c r="A8" i="2"/>
  <c r="A7" i="2"/>
  <c r="A6" i="2"/>
  <c r="A5" i="2"/>
  <c r="A4" i="2"/>
  <c r="A3" i="2"/>
  <c r="H24" i="1" l="1"/>
  <c r="I24" i="1"/>
  <c r="G25" i="1"/>
  <c r="A25" i="4"/>
  <c r="C24" i="4"/>
  <c r="B24" i="4"/>
  <c r="H25" i="1" l="1"/>
  <c r="I25" i="1"/>
  <c r="G26" i="1"/>
  <c r="A26" i="4"/>
  <c r="C25" i="4"/>
  <c r="B25" i="4"/>
  <c r="G27" i="1" l="1"/>
  <c r="H26" i="1"/>
  <c r="I26" i="1"/>
  <c r="B26" i="4"/>
  <c r="A27" i="4"/>
  <c r="C26" i="4"/>
  <c r="H27" i="1" l="1"/>
  <c r="I27" i="1"/>
  <c r="G28" i="1"/>
  <c r="C27" i="4"/>
  <c r="B27" i="4"/>
  <c r="A28" i="4"/>
  <c r="I28" i="1" l="1"/>
  <c r="H28" i="1"/>
  <c r="A29" i="4"/>
  <c r="C28" i="4"/>
  <c r="B28" i="4"/>
  <c r="A30" i="4" l="1"/>
  <c r="B29" i="4"/>
  <c r="C29" i="4"/>
  <c r="B30" i="4" l="1"/>
  <c r="A31" i="4"/>
  <c r="C30" i="4"/>
  <c r="C31" i="4" l="1"/>
  <c r="B31" i="4"/>
  <c r="A32" i="4"/>
  <c r="A33" i="4" l="1"/>
  <c r="C32" i="4"/>
  <c r="B32" i="4"/>
  <c r="A34" i="4" l="1"/>
  <c r="C33" i="4"/>
  <c r="B33" i="4"/>
  <c r="B34" i="4" l="1"/>
  <c r="C34" i="4"/>
  <c r="A35" i="4"/>
  <c r="C35" i="4" l="1"/>
  <c r="B35" i="4"/>
  <c r="A36" i="4"/>
  <c r="A37" i="4" l="1"/>
  <c r="C36" i="4"/>
  <c r="B36" i="4"/>
  <c r="A38" i="4" l="1"/>
  <c r="B37" i="4"/>
  <c r="C37" i="4"/>
  <c r="B38" i="4" l="1"/>
  <c r="A39" i="4"/>
  <c r="C38" i="4"/>
  <c r="C39" i="4" l="1"/>
  <c r="B39" i="4"/>
</calcChain>
</file>

<file path=xl/sharedStrings.xml><?xml version="1.0" encoding="utf-8"?>
<sst xmlns="http://schemas.openxmlformats.org/spreadsheetml/2006/main" count="156" uniqueCount="37">
  <si>
    <t>in</t>
  </si>
  <si>
    <t>Bolt Type</t>
  </si>
  <si>
    <t>A325</t>
  </si>
  <si>
    <t>dia. (in)</t>
  </si>
  <si>
    <t>BOLT ASSEMBLY #1</t>
  </si>
  <si>
    <t>BOLT ASSEMBLY #2</t>
  </si>
  <si>
    <t>further tighten the bolt to achieve this rotation from the match mark</t>
  </si>
  <si>
    <t>A490</t>
  </si>
  <si>
    <t>bolt grade, choose from drop-down</t>
  </si>
  <si>
    <t>bolt diameter, choose from drop-down</t>
  </si>
  <si>
    <t>cos(a)</t>
  </si>
  <si>
    <t>sin(a)</t>
  </si>
  <si>
    <t>deg</t>
  </si>
  <si>
    <t>a (deg)</t>
  </si>
  <si>
    <t>ROCAP Testing Tabulation Sheet, Short Bolts</t>
  </si>
  <si>
    <t>Torque (lb*ft)</t>
  </si>
  <si>
    <t>Maximum torque</t>
  </si>
  <si>
    <t>Maximum torque at rotation</t>
  </si>
  <si>
    <t>Visual Inspection</t>
  </si>
  <si>
    <t>Pass</t>
  </si>
  <si>
    <t>Fail</t>
  </si>
  <si>
    <t>Bolt dia.</t>
  </si>
  <si>
    <t>Stick out</t>
  </si>
  <si>
    <t>Bolt length</t>
  </si>
  <si>
    <t>Bolt type</t>
  </si>
  <si>
    <t>Required rotation</t>
  </si>
  <si>
    <t>Required rotation (turns)</t>
  </si>
  <si>
    <t>measured from non-bearing side of the nut to the end of the threads</t>
  </si>
  <si>
    <t>measured from bottom of the head to end threaded shank</t>
  </si>
  <si>
    <t>Initial rotation (turns)</t>
  </si>
  <si>
    <t>maximum torque during initial rotation</t>
  </si>
  <si>
    <t>Torque @ initial rotation</t>
  </si>
  <si>
    <t>tighten the bolt to this rotation from the match mark, measure torque</t>
  </si>
  <si>
    <t>ft-lb</t>
  </si>
  <si>
    <t>datum at 0,0</t>
  </si>
  <si>
    <t>Visual Inspection ==========&gt;</t>
  </si>
  <si>
    <t>Check torque =============&gt;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</si>
</sst>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&quot;kips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Up">
        <fgColor theme="0" tint="-0.14996795556505021"/>
        <bgColor theme="7" tint="0.79995117038483843"/>
      </patternFill>
    </fill>
  </fills>
  <borders count="21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2" fontId="0" fillId="0" borderId="0" xfId="0" applyNumberFormat="1"/>
    <xf numFmtId="0" fontId="0" fillId="0" borderId="1" xfId="0" applyBorder="1"/>
    <xf numFmtId="0" fontId="1" fillId="0" borderId="0" xfId="0" applyFont="1"/>
    <xf numFmtId="0" fontId="0" fillId="0" borderId="0" xfId="0" applyBorder="1"/>
    <xf numFmtId="12" fontId="0" fillId="0" borderId="1" xfId="0" applyNumberFormat="1" applyFill="1" applyBorder="1"/>
    <xf numFmtId="12" fontId="2" fillId="0" borderId="0" xfId="0" applyNumberFormat="1" applyFont="1" applyFill="1"/>
    <xf numFmtId="0" fontId="2" fillId="0" borderId="0" xfId="0" applyFont="1"/>
    <xf numFmtId="12" fontId="0" fillId="0" borderId="0" xfId="0" applyNumberFormat="1" applyFill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12" fontId="0" fillId="0" borderId="0" xfId="0" applyNumberFormat="1" applyAlignment="1">
      <alignment horizontal="center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2" fontId="0" fillId="0" borderId="2" xfId="0" applyNumberFormat="1" applyBorder="1" applyAlignment="1" applyProtection="1">
      <alignment horizontal="center"/>
    </xf>
    <xf numFmtId="2" fontId="0" fillId="0" borderId="4" xfId="0" applyNumberForma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2" fontId="0" fillId="0" borderId="5" xfId="0" applyNumberFormat="1" applyBorder="1" applyAlignment="1" applyProtection="1">
      <alignment horizontal="center"/>
    </xf>
    <xf numFmtId="2" fontId="0" fillId="0" borderId="6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2" fontId="0" fillId="0" borderId="7" xfId="0" applyNumberFormat="1" applyBorder="1" applyAlignment="1" applyProtection="1">
      <alignment horizontal="center"/>
    </xf>
    <xf numFmtId="2" fontId="0" fillId="0" borderId="9" xfId="0" applyNumberFormat="1" applyBorder="1" applyAlignment="1" applyProtection="1">
      <alignment horizontal="center"/>
    </xf>
    <xf numFmtId="0" fontId="0" fillId="0" borderId="0" xfId="0" applyBorder="1" applyAlignment="1">
      <alignment horizontal="right"/>
    </xf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6" xfId="0" applyFill="1" applyBorder="1"/>
    <xf numFmtId="0" fontId="0" fillId="0" borderId="17" xfId="0" applyBorder="1"/>
    <xf numFmtId="0" fontId="0" fillId="4" borderId="19" xfId="0" applyFill="1" applyBorder="1" applyAlignment="1" applyProtection="1">
      <alignment horizontal="right"/>
      <protection locked="0"/>
    </xf>
    <xf numFmtId="12" fontId="0" fillId="4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Protection="1">
      <protection locked="0"/>
    </xf>
    <xf numFmtId="0" fontId="0" fillId="4" borderId="20" xfId="0" applyFill="1" applyBorder="1" applyAlignment="1" applyProtection="1">
      <alignment horizontal="right"/>
      <protection locked="0"/>
    </xf>
    <xf numFmtId="12" fontId="0" fillId="0" borderId="0" xfId="0" applyNumberFormat="1" applyAlignment="1" applyProtection="1">
      <alignment horizontal="center"/>
    </xf>
    <xf numFmtId="0" fontId="0" fillId="0" borderId="1" xfId="0" applyBorder="1" applyProtection="1"/>
    <xf numFmtId="0" fontId="0" fillId="0" borderId="0" xfId="0" applyProtection="1"/>
    <xf numFmtId="164" fontId="0" fillId="0" borderId="0" xfId="0" applyNumberFormat="1" applyProtection="1"/>
    <xf numFmtId="12" fontId="0" fillId="3" borderId="0" xfId="0" applyNumberFormat="1" applyFill="1" applyProtection="1"/>
    <xf numFmtId="0" fontId="0" fillId="0" borderId="13" xfId="0" applyBorder="1" applyProtection="1"/>
    <xf numFmtId="0" fontId="0" fillId="0" borderId="15" xfId="0" applyBorder="1" applyProtection="1"/>
    <xf numFmtId="0" fontId="0" fillId="0" borderId="18" xfId="0" applyBorder="1" applyProtection="1"/>
    <xf numFmtId="12" fontId="0" fillId="2" borderId="19" xfId="0" applyNumberFormat="1" applyFill="1" applyBorder="1" applyAlignment="1" applyProtection="1">
      <alignment horizontal="right"/>
      <protection locked="0"/>
    </xf>
  </cellXfs>
  <cellStyles count="1">
    <cellStyle name="Normal" xfId="0" builtinId="0"/>
  </cellStyles>
  <dxfs count="2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97078153313559"/>
          <c:y val="7.2593308685315633E-2"/>
          <c:w val="0.72891564529419572"/>
          <c:h val="0.86499388867132265"/>
        </c:manualLayout>
      </c:layout>
      <c:scatterChart>
        <c:scatterStyle val="lineMarker"/>
        <c:varyColors val="0"/>
        <c:ser>
          <c:idx val="0"/>
          <c:order val="0"/>
          <c:spPr>
            <a:ln w="28575" cap="flat" cmpd="dbl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Bolt_Type!$B$15:$B$39</c:f>
              <c:numCache>
                <c:formatCode>0.00</c:formatCode>
                <c:ptCount val="25"/>
                <c:pt idx="0">
                  <c:v>1</c:v>
                </c:pt>
                <c:pt idx="1">
                  <c:v>0.96592582628906831</c:v>
                </c:pt>
                <c:pt idx="2">
                  <c:v>0.86602540378443871</c:v>
                </c:pt>
                <c:pt idx="3">
                  <c:v>0.70710678118654757</c:v>
                </c:pt>
                <c:pt idx="4">
                  <c:v>0.50000000000000011</c:v>
                </c:pt>
                <c:pt idx="5">
                  <c:v>0.25881904510252074</c:v>
                </c:pt>
                <c:pt idx="6">
                  <c:v>6.1257422745431001E-17</c:v>
                </c:pt>
                <c:pt idx="7">
                  <c:v>-0.25881904510252085</c:v>
                </c:pt>
                <c:pt idx="8">
                  <c:v>-0.49999999999999978</c:v>
                </c:pt>
                <c:pt idx="9">
                  <c:v>-0.70710678118654746</c:v>
                </c:pt>
                <c:pt idx="10">
                  <c:v>-0.86602540378443871</c:v>
                </c:pt>
                <c:pt idx="11">
                  <c:v>-0.9659258262890682</c:v>
                </c:pt>
                <c:pt idx="12">
                  <c:v>-1</c:v>
                </c:pt>
                <c:pt idx="13">
                  <c:v>-0.96592582628906831</c:v>
                </c:pt>
                <c:pt idx="14">
                  <c:v>-0.8660254037844386</c:v>
                </c:pt>
                <c:pt idx="15">
                  <c:v>-0.70710678118654768</c:v>
                </c:pt>
                <c:pt idx="16">
                  <c:v>-0.50000000000000044</c:v>
                </c:pt>
                <c:pt idx="17">
                  <c:v>-0.25881904510252063</c:v>
                </c:pt>
                <c:pt idx="18">
                  <c:v>-1.83772268236293E-16</c:v>
                </c:pt>
                <c:pt idx="19">
                  <c:v>0.2588190451025203</c:v>
                </c:pt>
                <c:pt idx="20">
                  <c:v>0.50000000000000011</c:v>
                </c:pt>
                <c:pt idx="21">
                  <c:v>0.70710678118654735</c:v>
                </c:pt>
                <c:pt idx="22">
                  <c:v>0.86602540378443837</c:v>
                </c:pt>
                <c:pt idx="23">
                  <c:v>0.96592582628906831</c:v>
                </c:pt>
                <c:pt idx="24">
                  <c:v>1</c:v>
                </c:pt>
              </c:numCache>
            </c:numRef>
          </c:xVal>
          <c:yVal>
            <c:numRef>
              <c:f>Bolt_Type!$C$15:$C$39</c:f>
              <c:numCache>
                <c:formatCode>0.00</c:formatCode>
                <c:ptCount val="25"/>
                <c:pt idx="0">
                  <c:v>0</c:v>
                </c:pt>
                <c:pt idx="1">
                  <c:v>0.25881904510252074</c:v>
                </c:pt>
                <c:pt idx="2">
                  <c:v>0.49999999999999994</c:v>
                </c:pt>
                <c:pt idx="3">
                  <c:v>0.70710678118654746</c:v>
                </c:pt>
                <c:pt idx="4">
                  <c:v>0.8660254037844386</c:v>
                </c:pt>
                <c:pt idx="5">
                  <c:v>0.96592582628906831</c:v>
                </c:pt>
                <c:pt idx="6">
                  <c:v>1</c:v>
                </c:pt>
                <c:pt idx="7">
                  <c:v>0.96592582628906831</c:v>
                </c:pt>
                <c:pt idx="8">
                  <c:v>0.86602540378443871</c:v>
                </c:pt>
                <c:pt idx="9">
                  <c:v>0.70710678118654757</c:v>
                </c:pt>
                <c:pt idx="10">
                  <c:v>0.49999999999999994</c:v>
                </c:pt>
                <c:pt idx="11">
                  <c:v>0.25881904510252102</c:v>
                </c:pt>
                <c:pt idx="12">
                  <c:v>1.22514845490862E-16</c:v>
                </c:pt>
                <c:pt idx="13">
                  <c:v>-0.25881904510252079</c:v>
                </c:pt>
                <c:pt idx="14">
                  <c:v>-0.50000000000000011</c:v>
                </c:pt>
                <c:pt idx="15">
                  <c:v>-0.70710678118654746</c:v>
                </c:pt>
                <c:pt idx="16">
                  <c:v>-0.86602540378443837</c:v>
                </c:pt>
                <c:pt idx="17">
                  <c:v>-0.96592582628906831</c:v>
                </c:pt>
                <c:pt idx="18">
                  <c:v>-1</c:v>
                </c:pt>
                <c:pt idx="19">
                  <c:v>-0.96592582628906842</c:v>
                </c:pt>
                <c:pt idx="20">
                  <c:v>-0.8660254037844386</c:v>
                </c:pt>
                <c:pt idx="21">
                  <c:v>-0.70710678118654768</c:v>
                </c:pt>
                <c:pt idx="22">
                  <c:v>-0.50000000000000044</c:v>
                </c:pt>
                <c:pt idx="23">
                  <c:v>-0.25881904510252068</c:v>
                </c:pt>
                <c:pt idx="24">
                  <c:v>-2.45029690981724E-16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59-42F1-874A-D355BBE58517}"/>
            </c:ext>
          </c:extLst>
        </c:ser>
        <c:ser>
          <c:idx val="1"/>
          <c:order val="1"/>
          <c:spPr>
            <a:ln w="25400" cap="flat" cmpd="dbl" algn="ctr">
              <a:solidFill>
                <a:schemeClr val="accent2"/>
              </a:solidFill>
              <a:round/>
              <a:tailEnd type="stealth" w="lg" len="med"/>
            </a:ln>
            <a:effectLst/>
          </c:spPr>
          <c:marker>
            <c:symbol val="none"/>
          </c:marker>
          <c:xVal>
            <c:numRef>
              <c:f>'ROCAP_LOT #0001'!$G$30:$G$31</c:f>
              <c:numCache>
                <c:formatCode>General</c:formatCode>
                <c:ptCount val="2"/>
                <c:pt idx="0">
                  <c:v>0</c:v>
                </c:pt>
                <c:pt idx="1">
                  <c:v>6.1257422745431001E-17</c:v>
                </c:pt>
              </c:numCache>
            </c:numRef>
          </c:xVal>
          <c:yVal>
            <c:numRef>
              <c:f>'ROCAP_LOT #0001'!$H$30:$H$31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59-42F1-874A-D355BBE58517}"/>
            </c:ext>
          </c:extLst>
        </c:ser>
        <c:ser>
          <c:idx val="4"/>
          <c:order val="2"/>
          <c:spPr>
            <a:ln w="25400" cap="flat" cmpd="dbl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'ROCAP_LOT #0001'!$H$22:$H$28</c:f>
              <c:numCache>
                <c:formatCode>0.00</c:formatCode>
                <c:ptCount val="7"/>
                <c:pt idx="0">
                  <c:v>6.1257422745431001E-17</c:v>
                </c:pt>
                <c:pt idx="1">
                  <c:v>-0.86602540378443871</c:v>
                </c:pt>
                <c:pt idx="2">
                  <c:v>-0.8660254037844386</c:v>
                </c:pt>
                <c:pt idx="3">
                  <c:v>-1.83772268236293E-16</c:v>
                </c:pt>
                <c:pt idx="4">
                  <c:v>0.86602540378443837</c:v>
                </c:pt>
                <c:pt idx="5">
                  <c:v>0.8660254037844386</c:v>
                </c:pt>
                <c:pt idx="6">
                  <c:v>3.06287113727155E-16</c:v>
                </c:pt>
              </c:numCache>
            </c:numRef>
          </c:xVal>
          <c:yVal>
            <c:numRef>
              <c:f>'ROCAP_LOT #0001'!$I$22:$I$28</c:f>
              <c:numCache>
                <c:formatCode>0.00</c:formatCode>
                <c:ptCount val="7"/>
                <c:pt idx="0">
                  <c:v>1</c:v>
                </c:pt>
                <c:pt idx="1">
                  <c:v>0.49999999999999994</c:v>
                </c:pt>
                <c:pt idx="2">
                  <c:v>-0.50000000000000011</c:v>
                </c:pt>
                <c:pt idx="3">
                  <c:v>-1</c:v>
                </c:pt>
                <c:pt idx="4">
                  <c:v>-0.50000000000000044</c:v>
                </c:pt>
                <c:pt idx="5">
                  <c:v>0.5</c:v>
                </c:pt>
                <c:pt idx="6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59-42F1-874A-D355BBE58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6514360"/>
        <c:axId val="316513968"/>
      </c:scatterChart>
      <c:valAx>
        <c:axId val="316514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513968"/>
        <c:crosses val="autoZero"/>
        <c:crossBetween val="midCat"/>
      </c:valAx>
      <c:valAx>
        <c:axId val="31651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51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97078153313559"/>
          <c:y val="7.2593308685315633E-2"/>
          <c:w val="0.72891564529419572"/>
          <c:h val="0.86499388867132265"/>
        </c:manualLayout>
      </c:layout>
      <c:scatterChart>
        <c:scatterStyle val="lineMarker"/>
        <c:varyColors val="0"/>
        <c:ser>
          <c:idx val="0"/>
          <c:order val="0"/>
          <c:spPr>
            <a:ln w="28575" cap="flat" cmpd="dbl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Bolt_Type!$B$15:$B$39</c:f>
              <c:numCache>
                <c:formatCode>0.00</c:formatCode>
                <c:ptCount val="25"/>
                <c:pt idx="0">
                  <c:v>1</c:v>
                </c:pt>
                <c:pt idx="1">
                  <c:v>0.96592582628906831</c:v>
                </c:pt>
                <c:pt idx="2">
                  <c:v>0.86602540378443871</c:v>
                </c:pt>
                <c:pt idx="3">
                  <c:v>0.70710678118654757</c:v>
                </c:pt>
                <c:pt idx="4">
                  <c:v>0.50000000000000011</c:v>
                </c:pt>
                <c:pt idx="5">
                  <c:v>0.25881904510252074</c:v>
                </c:pt>
                <c:pt idx="6">
                  <c:v>6.1257422745431001E-17</c:v>
                </c:pt>
                <c:pt idx="7">
                  <c:v>-0.25881904510252085</c:v>
                </c:pt>
                <c:pt idx="8">
                  <c:v>-0.49999999999999978</c:v>
                </c:pt>
                <c:pt idx="9">
                  <c:v>-0.70710678118654746</c:v>
                </c:pt>
                <c:pt idx="10">
                  <c:v>-0.86602540378443871</c:v>
                </c:pt>
                <c:pt idx="11">
                  <c:v>-0.9659258262890682</c:v>
                </c:pt>
                <c:pt idx="12">
                  <c:v>-1</c:v>
                </c:pt>
                <c:pt idx="13">
                  <c:v>-0.96592582628906831</c:v>
                </c:pt>
                <c:pt idx="14">
                  <c:v>-0.8660254037844386</c:v>
                </c:pt>
                <c:pt idx="15">
                  <c:v>-0.70710678118654768</c:v>
                </c:pt>
                <c:pt idx="16">
                  <c:v>-0.50000000000000044</c:v>
                </c:pt>
                <c:pt idx="17">
                  <c:v>-0.25881904510252063</c:v>
                </c:pt>
                <c:pt idx="18">
                  <c:v>-1.83772268236293E-16</c:v>
                </c:pt>
                <c:pt idx="19">
                  <c:v>0.2588190451025203</c:v>
                </c:pt>
                <c:pt idx="20">
                  <c:v>0.50000000000000011</c:v>
                </c:pt>
                <c:pt idx="21">
                  <c:v>0.70710678118654735</c:v>
                </c:pt>
                <c:pt idx="22">
                  <c:v>0.86602540378443837</c:v>
                </c:pt>
                <c:pt idx="23">
                  <c:v>0.96592582628906831</c:v>
                </c:pt>
                <c:pt idx="24">
                  <c:v>1</c:v>
                </c:pt>
              </c:numCache>
            </c:numRef>
          </c:xVal>
          <c:yVal>
            <c:numRef>
              <c:f>Bolt_Type!$C$15:$C$39</c:f>
              <c:numCache>
                <c:formatCode>0.00</c:formatCode>
                <c:ptCount val="25"/>
                <c:pt idx="0">
                  <c:v>0</c:v>
                </c:pt>
                <c:pt idx="1">
                  <c:v>0.25881904510252074</c:v>
                </c:pt>
                <c:pt idx="2">
                  <c:v>0.49999999999999994</c:v>
                </c:pt>
                <c:pt idx="3">
                  <c:v>0.70710678118654746</c:v>
                </c:pt>
                <c:pt idx="4">
                  <c:v>0.8660254037844386</c:v>
                </c:pt>
                <c:pt idx="5">
                  <c:v>0.96592582628906831</c:v>
                </c:pt>
                <c:pt idx="6">
                  <c:v>1</c:v>
                </c:pt>
                <c:pt idx="7">
                  <c:v>0.96592582628906831</c:v>
                </c:pt>
                <c:pt idx="8">
                  <c:v>0.86602540378443871</c:v>
                </c:pt>
                <c:pt idx="9">
                  <c:v>0.70710678118654757</c:v>
                </c:pt>
                <c:pt idx="10">
                  <c:v>0.49999999999999994</c:v>
                </c:pt>
                <c:pt idx="11">
                  <c:v>0.25881904510252102</c:v>
                </c:pt>
                <c:pt idx="12">
                  <c:v>1.22514845490862E-16</c:v>
                </c:pt>
                <c:pt idx="13">
                  <c:v>-0.25881904510252079</c:v>
                </c:pt>
                <c:pt idx="14">
                  <c:v>-0.50000000000000011</c:v>
                </c:pt>
                <c:pt idx="15">
                  <c:v>-0.70710678118654746</c:v>
                </c:pt>
                <c:pt idx="16">
                  <c:v>-0.86602540378443837</c:v>
                </c:pt>
                <c:pt idx="17">
                  <c:v>-0.96592582628906831</c:v>
                </c:pt>
                <c:pt idx="18">
                  <c:v>-1</c:v>
                </c:pt>
                <c:pt idx="19">
                  <c:v>-0.96592582628906842</c:v>
                </c:pt>
                <c:pt idx="20">
                  <c:v>-0.8660254037844386</c:v>
                </c:pt>
                <c:pt idx="21">
                  <c:v>-0.70710678118654768</c:v>
                </c:pt>
                <c:pt idx="22">
                  <c:v>-0.50000000000000044</c:v>
                </c:pt>
                <c:pt idx="23">
                  <c:v>-0.25881904510252068</c:v>
                </c:pt>
                <c:pt idx="24">
                  <c:v>-2.45029690981724E-16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24-440C-B564-2ECB89A806B0}"/>
            </c:ext>
          </c:extLst>
        </c:ser>
        <c:ser>
          <c:idx val="1"/>
          <c:order val="1"/>
          <c:spPr>
            <a:ln w="25400" cap="flat" cmpd="dbl" algn="ctr">
              <a:solidFill>
                <a:schemeClr val="accent2"/>
              </a:solidFill>
              <a:round/>
              <a:tailEnd type="stealth" w="lg" len="med"/>
            </a:ln>
            <a:effectLst/>
          </c:spPr>
          <c:marker>
            <c:symbol val="none"/>
          </c:marker>
          <c:xVal>
            <c:numRef>
              <c:f>'ROCAP_LOT #0002'!$G$30:$G$31</c:f>
              <c:numCache>
                <c:formatCode>General</c:formatCode>
                <c:ptCount val="2"/>
                <c:pt idx="0">
                  <c:v>0</c:v>
                </c:pt>
                <c:pt idx="1">
                  <c:v>6.1257422745431001E-17</c:v>
                </c:pt>
              </c:numCache>
            </c:numRef>
          </c:xVal>
          <c:yVal>
            <c:numRef>
              <c:f>'ROCAP_LOT #0002'!$H$30:$H$31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24-440C-B564-2ECB89A806B0}"/>
            </c:ext>
          </c:extLst>
        </c:ser>
        <c:ser>
          <c:idx val="4"/>
          <c:order val="2"/>
          <c:spPr>
            <a:ln w="25400" cap="flat" cmpd="dbl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'ROCAP_LOT #0002'!$H$22:$H$28</c:f>
              <c:numCache>
                <c:formatCode>0.00</c:formatCode>
                <c:ptCount val="7"/>
                <c:pt idx="0">
                  <c:v>6.1257422745431001E-17</c:v>
                </c:pt>
                <c:pt idx="1">
                  <c:v>-0.86602540378443871</c:v>
                </c:pt>
                <c:pt idx="2">
                  <c:v>-0.8660254037844386</c:v>
                </c:pt>
                <c:pt idx="3">
                  <c:v>-1.83772268236293E-16</c:v>
                </c:pt>
                <c:pt idx="4">
                  <c:v>0.86602540378443837</c:v>
                </c:pt>
                <c:pt idx="5">
                  <c:v>0.8660254037844386</c:v>
                </c:pt>
                <c:pt idx="6">
                  <c:v>3.06287113727155E-16</c:v>
                </c:pt>
              </c:numCache>
            </c:numRef>
          </c:xVal>
          <c:yVal>
            <c:numRef>
              <c:f>'ROCAP_LOT #0002'!$I$22:$I$28</c:f>
              <c:numCache>
                <c:formatCode>0.00</c:formatCode>
                <c:ptCount val="7"/>
                <c:pt idx="0">
                  <c:v>1</c:v>
                </c:pt>
                <c:pt idx="1">
                  <c:v>0.49999999999999994</c:v>
                </c:pt>
                <c:pt idx="2">
                  <c:v>-0.50000000000000011</c:v>
                </c:pt>
                <c:pt idx="3">
                  <c:v>-1</c:v>
                </c:pt>
                <c:pt idx="4">
                  <c:v>-0.50000000000000044</c:v>
                </c:pt>
                <c:pt idx="5">
                  <c:v>0.5</c:v>
                </c:pt>
                <c:pt idx="6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24-440C-B564-2ECB89A80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6514360"/>
        <c:axId val="316513968"/>
      </c:scatterChart>
      <c:valAx>
        <c:axId val="316514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513968"/>
        <c:crosses val="autoZero"/>
        <c:crossBetween val="midCat"/>
      </c:valAx>
      <c:valAx>
        <c:axId val="31651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51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97078153313559"/>
          <c:y val="7.2593308685315633E-2"/>
          <c:w val="0.72891564529419572"/>
          <c:h val="0.86499388867132265"/>
        </c:manualLayout>
      </c:layout>
      <c:scatterChart>
        <c:scatterStyle val="lineMarker"/>
        <c:varyColors val="0"/>
        <c:ser>
          <c:idx val="0"/>
          <c:order val="0"/>
          <c:spPr>
            <a:ln w="28575" cap="flat" cmpd="dbl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Bolt_Type!$B$15:$B$39</c:f>
              <c:numCache>
                <c:formatCode>0.00</c:formatCode>
                <c:ptCount val="25"/>
                <c:pt idx="0">
                  <c:v>1</c:v>
                </c:pt>
                <c:pt idx="1">
                  <c:v>0.96592582628906831</c:v>
                </c:pt>
                <c:pt idx="2">
                  <c:v>0.86602540378443871</c:v>
                </c:pt>
                <c:pt idx="3">
                  <c:v>0.70710678118654757</c:v>
                </c:pt>
                <c:pt idx="4">
                  <c:v>0.50000000000000011</c:v>
                </c:pt>
                <c:pt idx="5">
                  <c:v>0.25881904510252074</c:v>
                </c:pt>
                <c:pt idx="6">
                  <c:v>6.1257422745431001E-17</c:v>
                </c:pt>
                <c:pt idx="7">
                  <c:v>-0.25881904510252085</c:v>
                </c:pt>
                <c:pt idx="8">
                  <c:v>-0.49999999999999978</c:v>
                </c:pt>
                <c:pt idx="9">
                  <c:v>-0.70710678118654746</c:v>
                </c:pt>
                <c:pt idx="10">
                  <c:v>-0.86602540378443871</c:v>
                </c:pt>
                <c:pt idx="11">
                  <c:v>-0.9659258262890682</c:v>
                </c:pt>
                <c:pt idx="12">
                  <c:v>-1</c:v>
                </c:pt>
                <c:pt idx="13">
                  <c:v>-0.96592582628906831</c:v>
                </c:pt>
                <c:pt idx="14">
                  <c:v>-0.8660254037844386</c:v>
                </c:pt>
                <c:pt idx="15">
                  <c:v>-0.70710678118654768</c:v>
                </c:pt>
                <c:pt idx="16">
                  <c:v>-0.50000000000000044</c:v>
                </c:pt>
                <c:pt idx="17">
                  <c:v>-0.25881904510252063</c:v>
                </c:pt>
                <c:pt idx="18">
                  <c:v>-1.83772268236293E-16</c:v>
                </c:pt>
                <c:pt idx="19">
                  <c:v>0.2588190451025203</c:v>
                </c:pt>
                <c:pt idx="20">
                  <c:v>0.50000000000000011</c:v>
                </c:pt>
                <c:pt idx="21">
                  <c:v>0.70710678118654735</c:v>
                </c:pt>
                <c:pt idx="22">
                  <c:v>0.86602540378443837</c:v>
                </c:pt>
                <c:pt idx="23">
                  <c:v>0.96592582628906831</c:v>
                </c:pt>
                <c:pt idx="24">
                  <c:v>1</c:v>
                </c:pt>
              </c:numCache>
            </c:numRef>
          </c:xVal>
          <c:yVal>
            <c:numRef>
              <c:f>Bolt_Type!$C$15:$C$39</c:f>
              <c:numCache>
                <c:formatCode>0.00</c:formatCode>
                <c:ptCount val="25"/>
                <c:pt idx="0">
                  <c:v>0</c:v>
                </c:pt>
                <c:pt idx="1">
                  <c:v>0.25881904510252074</c:v>
                </c:pt>
                <c:pt idx="2">
                  <c:v>0.49999999999999994</c:v>
                </c:pt>
                <c:pt idx="3">
                  <c:v>0.70710678118654746</c:v>
                </c:pt>
                <c:pt idx="4">
                  <c:v>0.8660254037844386</c:v>
                </c:pt>
                <c:pt idx="5">
                  <c:v>0.96592582628906831</c:v>
                </c:pt>
                <c:pt idx="6">
                  <c:v>1</c:v>
                </c:pt>
                <c:pt idx="7">
                  <c:v>0.96592582628906831</c:v>
                </c:pt>
                <c:pt idx="8">
                  <c:v>0.86602540378443871</c:v>
                </c:pt>
                <c:pt idx="9">
                  <c:v>0.70710678118654757</c:v>
                </c:pt>
                <c:pt idx="10">
                  <c:v>0.49999999999999994</c:v>
                </c:pt>
                <c:pt idx="11">
                  <c:v>0.25881904510252102</c:v>
                </c:pt>
                <c:pt idx="12">
                  <c:v>1.22514845490862E-16</c:v>
                </c:pt>
                <c:pt idx="13">
                  <c:v>-0.25881904510252079</c:v>
                </c:pt>
                <c:pt idx="14">
                  <c:v>-0.50000000000000011</c:v>
                </c:pt>
                <c:pt idx="15">
                  <c:v>-0.70710678118654746</c:v>
                </c:pt>
                <c:pt idx="16">
                  <c:v>-0.86602540378443837</c:v>
                </c:pt>
                <c:pt idx="17">
                  <c:v>-0.96592582628906831</c:v>
                </c:pt>
                <c:pt idx="18">
                  <c:v>-1</c:v>
                </c:pt>
                <c:pt idx="19">
                  <c:v>-0.96592582628906842</c:v>
                </c:pt>
                <c:pt idx="20">
                  <c:v>-0.8660254037844386</c:v>
                </c:pt>
                <c:pt idx="21">
                  <c:v>-0.70710678118654768</c:v>
                </c:pt>
                <c:pt idx="22">
                  <c:v>-0.50000000000000044</c:v>
                </c:pt>
                <c:pt idx="23">
                  <c:v>-0.25881904510252068</c:v>
                </c:pt>
                <c:pt idx="24">
                  <c:v>-2.45029690981724E-16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4B-4D11-BFD8-1C4B38710AFD}"/>
            </c:ext>
          </c:extLst>
        </c:ser>
        <c:ser>
          <c:idx val="1"/>
          <c:order val="1"/>
          <c:spPr>
            <a:ln w="25400" cap="flat" cmpd="dbl" algn="ctr">
              <a:solidFill>
                <a:schemeClr val="accent2"/>
              </a:solidFill>
              <a:round/>
              <a:tailEnd type="stealth" w="lg" len="med"/>
            </a:ln>
            <a:effectLst/>
          </c:spPr>
          <c:marker>
            <c:symbol val="none"/>
          </c:marker>
          <c:xVal>
            <c:numRef>
              <c:f>'ROCAP_LOT #0003'!$G$30:$G$31</c:f>
              <c:numCache>
                <c:formatCode>General</c:formatCode>
                <c:ptCount val="2"/>
                <c:pt idx="0">
                  <c:v>0</c:v>
                </c:pt>
                <c:pt idx="1">
                  <c:v>6.1257422745431001E-17</c:v>
                </c:pt>
              </c:numCache>
            </c:numRef>
          </c:xVal>
          <c:yVal>
            <c:numRef>
              <c:f>'ROCAP_LOT #0003'!$H$30:$H$31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4B-4D11-BFD8-1C4B38710AFD}"/>
            </c:ext>
          </c:extLst>
        </c:ser>
        <c:ser>
          <c:idx val="4"/>
          <c:order val="2"/>
          <c:spPr>
            <a:ln w="25400" cap="flat" cmpd="dbl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'ROCAP_LOT #0003'!$H$22:$H$28</c:f>
              <c:numCache>
                <c:formatCode>0.00</c:formatCode>
                <c:ptCount val="7"/>
                <c:pt idx="0">
                  <c:v>6.1257422745431001E-17</c:v>
                </c:pt>
                <c:pt idx="1">
                  <c:v>-0.86602540378443871</c:v>
                </c:pt>
                <c:pt idx="2">
                  <c:v>-0.8660254037844386</c:v>
                </c:pt>
                <c:pt idx="3">
                  <c:v>-1.83772268236293E-16</c:v>
                </c:pt>
                <c:pt idx="4">
                  <c:v>0.86602540378443837</c:v>
                </c:pt>
                <c:pt idx="5">
                  <c:v>0.8660254037844386</c:v>
                </c:pt>
                <c:pt idx="6">
                  <c:v>3.06287113727155E-16</c:v>
                </c:pt>
              </c:numCache>
            </c:numRef>
          </c:xVal>
          <c:yVal>
            <c:numRef>
              <c:f>'ROCAP_LOT #0003'!$I$22:$I$28</c:f>
              <c:numCache>
                <c:formatCode>0.00</c:formatCode>
                <c:ptCount val="7"/>
                <c:pt idx="0">
                  <c:v>1</c:v>
                </c:pt>
                <c:pt idx="1">
                  <c:v>0.49999999999999994</c:v>
                </c:pt>
                <c:pt idx="2">
                  <c:v>-0.50000000000000011</c:v>
                </c:pt>
                <c:pt idx="3">
                  <c:v>-1</c:v>
                </c:pt>
                <c:pt idx="4">
                  <c:v>-0.50000000000000044</c:v>
                </c:pt>
                <c:pt idx="5">
                  <c:v>0.5</c:v>
                </c:pt>
                <c:pt idx="6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4B-4D11-BFD8-1C4B38710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6514360"/>
        <c:axId val="316513968"/>
      </c:scatterChart>
      <c:valAx>
        <c:axId val="316514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513968"/>
        <c:crosses val="autoZero"/>
        <c:crossBetween val="midCat"/>
      </c:valAx>
      <c:valAx>
        <c:axId val="31651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51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97078153313559"/>
          <c:y val="7.2593308685315633E-2"/>
          <c:w val="0.72891564529419572"/>
          <c:h val="0.86499388867132265"/>
        </c:manualLayout>
      </c:layout>
      <c:scatterChart>
        <c:scatterStyle val="lineMarker"/>
        <c:varyColors val="0"/>
        <c:ser>
          <c:idx val="0"/>
          <c:order val="0"/>
          <c:spPr>
            <a:ln w="28575" cap="flat" cmpd="dbl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Bolt_Type!$B$15:$B$39</c:f>
              <c:numCache>
                <c:formatCode>0.00</c:formatCode>
                <c:ptCount val="25"/>
                <c:pt idx="0">
                  <c:v>1</c:v>
                </c:pt>
                <c:pt idx="1">
                  <c:v>0.96592582628906831</c:v>
                </c:pt>
                <c:pt idx="2">
                  <c:v>0.86602540378443871</c:v>
                </c:pt>
                <c:pt idx="3">
                  <c:v>0.70710678118654757</c:v>
                </c:pt>
                <c:pt idx="4">
                  <c:v>0.50000000000000011</c:v>
                </c:pt>
                <c:pt idx="5">
                  <c:v>0.25881904510252074</c:v>
                </c:pt>
                <c:pt idx="6">
                  <c:v>6.1257422745431001E-17</c:v>
                </c:pt>
                <c:pt idx="7">
                  <c:v>-0.25881904510252085</c:v>
                </c:pt>
                <c:pt idx="8">
                  <c:v>-0.49999999999999978</c:v>
                </c:pt>
                <c:pt idx="9">
                  <c:v>-0.70710678118654746</c:v>
                </c:pt>
                <c:pt idx="10">
                  <c:v>-0.86602540378443871</c:v>
                </c:pt>
                <c:pt idx="11">
                  <c:v>-0.9659258262890682</c:v>
                </c:pt>
                <c:pt idx="12">
                  <c:v>-1</c:v>
                </c:pt>
                <c:pt idx="13">
                  <c:v>-0.96592582628906831</c:v>
                </c:pt>
                <c:pt idx="14">
                  <c:v>-0.8660254037844386</c:v>
                </c:pt>
                <c:pt idx="15">
                  <c:v>-0.70710678118654768</c:v>
                </c:pt>
                <c:pt idx="16">
                  <c:v>-0.50000000000000044</c:v>
                </c:pt>
                <c:pt idx="17">
                  <c:v>-0.25881904510252063</c:v>
                </c:pt>
                <c:pt idx="18">
                  <c:v>-1.83772268236293E-16</c:v>
                </c:pt>
                <c:pt idx="19">
                  <c:v>0.2588190451025203</c:v>
                </c:pt>
                <c:pt idx="20">
                  <c:v>0.50000000000000011</c:v>
                </c:pt>
                <c:pt idx="21">
                  <c:v>0.70710678118654735</c:v>
                </c:pt>
                <c:pt idx="22">
                  <c:v>0.86602540378443837</c:v>
                </c:pt>
                <c:pt idx="23">
                  <c:v>0.96592582628906831</c:v>
                </c:pt>
                <c:pt idx="24">
                  <c:v>1</c:v>
                </c:pt>
              </c:numCache>
            </c:numRef>
          </c:xVal>
          <c:yVal>
            <c:numRef>
              <c:f>Bolt_Type!$C$15:$C$39</c:f>
              <c:numCache>
                <c:formatCode>0.00</c:formatCode>
                <c:ptCount val="25"/>
                <c:pt idx="0">
                  <c:v>0</c:v>
                </c:pt>
                <c:pt idx="1">
                  <c:v>0.25881904510252074</c:v>
                </c:pt>
                <c:pt idx="2">
                  <c:v>0.49999999999999994</c:v>
                </c:pt>
                <c:pt idx="3">
                  <c:v>0.70710678118654746</c:v>
                </c:pt>
                <c:pt idx="4">
                  <c:v>0.8660254037844386</c:v>
                </c:pt>
                <c:pt idx="5">
                  <c:v>0.96592582628906831</c:v>
                </c:pt>
                <c:pt idx="6">
                  <c:v>1</c:v>
                </c:pt>
                <c:pt idx="7">
                  <c:v>0.96592582628906831</c:v>
                </c:pt>
                <c:pt idx="8">
                  <c:v>0.86602540378443871</c:v>
                </c:pt>
                <c:pt idx="9">
                  <c:v>0.70710678118654757</c:v>
                </c:pt>
                <c:pt idx="10">
                  <c:v>0.49999999999999994</c:v>
                </c:pt>
                <c:pt idx="11">
                  <c:v>0.25881904510252102</c:v>
                </c:pt>
                <c:pt idx="12">
                  <c:v>1.22514845490862E-16</c:v>
                </c:pt>
                <c:pt idx="13">
                  <c:v>-0.25881904510252079</c:v>
                </c:pt>
                <c:pt idx="14">
                  <c:v>-0.50000000000000011</c:v>
                </c:pt>
                <c:pt idx="15">
                  <c:v>-0.70710678118654746</c:v>
                </c:pt>
                <c:pt idx="16">
                  <c:v>-0.86602540378443837</c:v>
                </c:pt>
                <c:pt idx="17">
                  <c:v>-0.96592582628906831</c:v>
                </c:pt>
                <c:pt idx="18">
                  <c:v>-1</c:v>
                </c:pt>
                <c:pt idx="19">
                  <c:v>-0.96592582628906842</c:v>
                </c:pt>
                <c:pt idx="20">
                  <c:v>-0.8660254037844386</c:v>
                </c:pt>
                <c:pt idx="21">
                  <c:v>-0.70710678118654768</c:v>
                </c:pt>
                <c:pt idx="22">
                  <c:v>-0.50000000000000044</c:v>
                </c:pt>
                <c:pt idx="23">
                  <c:v>-0.25881904510252068</c:v>
                </c:pt>
                <c:pt idx="24">
                  <c:v>-2.45029690981724E-16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8F-4A99-9687-3B86DC109D71}"/>
            </c:ext>
          </c:extLst>
        </c:ser>
        <c:ser>
          <c:idx val="1"/>
          <c:order val="1"/>
          <c:spPr>
            <a:ln w="25400" cap="flat" cmpd="dbl" algn="ctr">
              <a:solidFill>
                <a:schemeClr val="accent2"/>
              </a:solidFill>
              <a:round/>
              <a:tailEnd type="stealth" w="lg" len="med"/>
            </a:ln>
            <a:effectLst/>
          </c:spPr>
          <c:marker>
            <c:symbol val="none"/>
          </c:marker>
          <c:xVal>
            <c:numRef>
              <c:f>'ROCAP_LOT #XXXX'!$G$30:$G$31</c:f>
              <c:numCache>
                <c:formatCode>General</c:formatCode>
                <c:ptCount val="2"/>
                <c:pt idx="0">
                  <c:v>0</c:v>
                </c:pt>
                <c:pt idx="1">
                  <c:v>6.1257422745431001E-17</c:v>
                </c:pt>
              </c:numCache>
            </c:numRef>
          </c:xVal>
          <c:yVal>
            <c:numRef>
              <c:f>'ROCAP_LOT #XXXX'!$H$30:$H$31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8F-4A99-9687-3B86DC109D71}"/>
            </c:ext>
          </c:extLst>
        </c:ser>
        <c:ser>
          <c:idx val="4"/>
          <c:order val="2"/>
          <c:spPr>
            <a:ln w="25400" cap="flat" cmpd="dbl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'ROCAP_LOT #XXXX'!$H$22:$H$28</c:f>
              <c:numCache>
                <c:formatCode>0.00</c:formatCode>
                <c:ptCount val="7"/>
                <c:pt idx="0">
                  <c:v>6.1257422745431001E-17</c:v>
                </c:pt>
                <c:pt idx="1">
                  <c:v>-0.86602540378443871</c:v>
                </c:pt>
                <c:pt idx="2">
                  <c:v>-0.8660254037844386</c:v>
                </c:pt>
                <c:pt idx="3">
                  <c:v>-1.83772268236293E-16</c:v>
                </c:pt>
                <c:pt idx="4">
                  <c:v>0.86602540378443837</c:v>
                </c:pt>
                <c:pt idx="5">
                  <c:v>0.8660254037844386</c:v>
                </c:pt>
                <c:pt idx="6">
                  <c:v>3.06287113727155E-16</c:v>
                </c:pt>
              </c:numCache>
            </c:numRef>
          </c:xVal>
          <c:yVal>
            <c:numRef>
              <c:f>'ROCAP_LOT #XXXX'!$I$22:$I$28</c:f>
              <c:numCache>
                <c:formatCode>0.00</c:formatCode>
                <c:ptCount val="7"/>
                <c:pt idx="0">
                  <c:v>1</c:v>
                </c:pt>
                <c:pt idx="1">
                  <c:v>0.49999999999999994</c:v>
                </c:pt>
                <c:pt idx="2">
                  <c:v>-0.50000000000000011</c:v>
                </c:pt>
                <c:pt idx="3">
                  <c:v>-1</c:v>
                </c:pt>
                <c:pt idx="4">
                  <c:v>-0.50000000000000044</c:v>
                </c:pt>
                <c:pt idx="5">
                  <c:v>0.5</c:v>
                </c:pt>
                <c:pt idx="6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8F-4A99-9687-3B86DC109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6514360"/>
        <c:axId val="316513968"/>
      </c:scatterChart>
      <c:valAx>
        <c:axId val="316514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513968"/>
        <c:crosses val="autoZero"/>
        <c:crossBetween val="midCat"/>
      </c:valAx>
      <c:valAx>
        <c:axId val="31651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51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198420</xdr:rowOff>
    </xdr:from>
    <xdr:to>
      <xdr:col>10</xdr:col>
      <xdr:colOff>11206</xdr:colOff>
      <xdr:row>33</xdr:row>
      <xdr:rowOff>22412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9FAC7D-F0C6-4CED-99B2-577CAD50228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363786</xdr:colOff>
      <xdr:row>18</xdr:row>
      <xdr:rowOff>150398</xdr:rowOff>
    </xdr:from>
    <xdr:to>
      <xdr:col>7</xdr:col>
      <xdr:colOff>363845</xdr:colOff>
      <xdr:row>20</xdr:row>
      <xdr:rowOff>62895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CD7F96C-7099-4A0A-A7DD-68C0D2B8B85D}"/>
            </a:ext>
          </a:extLst>
        </xdr:cNvPr>
        <xdr:cNvCxnSpPr/>
      </xdr:nvCxnSpPr>
      <xdr:spPr>
        <a:xfrm flipH="1" flipV="1">
          <a:off x="5231061" y="3617498"/>
          <a:ext cx="59" cy="293497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387802</xdr:colOff>
      <xdr:row>17</xdr:row>
      <xdr:rowOff>28575</xdr:rowOff>
    </xdr:from>
    <xdr:to>
      <xdr:col>7</xdr:col>
      <xdr:colOff>561975</xdr:colOff>
      <xdr:row>18</xdr:row>
      <xdr:rowOff>85726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E3E9D9E-F096-4EEC-986A-BF46445A938E}"/>
            </a:ext>
          </a:extLst>
        </xdr:cNvPr>
        <xdr:cNvSpPr/>
      </xdr:nvSpPr>
      <xdr:spPr>
        <a:xfrm>
          <a:off x="4607377" y="3295650"/>
          <a:ext cx="821873" cy="257176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chemeClr val="tx1"/>
              </a:solidFill>
            </a:rPr>
            <a:t>0</a:t>
          </a:r>
          <a:r>
            <a:rPr lang="en-US" sz="1100" baseline="0">
              <a:solidFill>
                <a:schemeClr val="tx1"/>
              </a:solidFill>
            </a:rPr>
            <a:t>/360 deg</a:t>
          </a:r>
          <a:endParaRPr lang="en-US" sz="1100"/>
        </a:p>
      </xdr:txBody>
    </xdr:sp>
    <xdr:clientData/>
  </xdr:twoCellAnchor>
  <xdr:twoCellAnchor>
    <xdr:from>
      <xdr:col>6</xdr:col>
      <xdr:colOff>405608</xdr:colOff>
      <xdr:row>18</xdr:row>
      <xdr:rowOff>159140</xdr:rowOff>
    </xdr:from>
    <xdr:to>
      <xdr:col>9</xdr:col>
      <xdr:colOff>296159</xdr:colOff>
      <xdr:row>31</xdr:row>
      <xdr:rowOff>33126</xdr:rowOff>
    </xdr:to>
    <xdr:sp macro="" textlink="">
      <xdr:nvSpPr>
        <xdr:cNvPr id="5" name="Arc 4">
          <a:extLst>
            <a:ext uri="{FF2B5EF4-FFF2-40B4-BE49-F238E27FC236}">
              <a16:creationId xmlns:a16="http://schemas.microsoft.com/office/drawing/2014/main" id="{A4A60FC4-32FC-4D3A-9001-6CBC147BF4E9}"/>
            </a:ext>
          </a:extLst>
        </xdr:cNvPr>
        <xdr:cNvSpPr/>
      </xdr:nvSpPr>
      <xdr:spPr>
        <a:xfrm>
          <a:off x="4625183" y="3626240"/>
          <a:ext cx="1833651" cy="2388586"/>
        </a:xfrm>
        <a:prstGeom prst="arc">
          <a:avLst>
            <a:gd name="adj1" fmla="val 16339451"/>
            <a:gd name="adj2" fmla="val 5281836"/>
          </a:avLst>
        </a:prstGeom>
        <a:ln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352518</xdr:colOff>
      <xdr:row>20</xdr:row>
      <xdr:rowOff>143560</xdr:rowOff>
    </xdr:from>
    <xdr:to>
      <xdr:col>9</xdr:col>
      <xdr:colOff>612633</xdr:colOff>
      <xdr:row>29</xdr:row>
      <xdr:rowOff>18424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21750C6B-1FC1-4400-BBC6-4F774D3DAB41}"/>
            </a:ext>
          </a:extLst>
        </xdr:cNvPr>
        <xdr:cNvSpPr/>
      </xdr:nvSpPr>
      <xdr:spPr>
        <a:xfrm rot="5400000">
          <a:off x="5831519" y="4675334"/>
          <a:ext cx="1627464" cy="26011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chemeClr val="tx1"/>
              </a:solidFill>
            </a:rPr>
            <a:t>direction of</a:t>
          </a:r>
          <a:r>
            <a:rPr lang="en-US" sz="1100" baseline="0">
              <a:solidFill>
                <a:schemeClr val="tx1"/>
              </a:solidFill>
            </a:rPr>
            <a:t> rotation</a:t>
          </a:r>
          <a:endParaRPr lang="en-US" sz="1100"/>
        </a:p>
      </xdr:txBody>
    </xdr:sp>
    <xdr:clientData/>
  </xdr:twoCellAnchor>
  <xdr:twoCellAnchor>
    <xdr:from>
      <xdr:col>6</xdr:col>
      <xdr:colOff>237976</xdr:colOff>
      <xdr:row>19</xdr:row>
      <xdr:rowOff>30369</xdr:rowOff>
    </xdr:from>
    <xdr:to>
      <xdr:col>7</xdr:col>
      <xdr:colOff>296782</xdr:colOff>
      <xdr:row>19</xdr:row>
      <xdr:rowOff>168274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48E88EC-61BB-4BAE-93A0-3E7CAC4C1AD7}"/>
            </a:ext>
          </a:extLst>
        </xdr:cNvPr>
        <xdr:cNvSpPr/>
      </xdr:nvSpPr>
      <xdr:spPr>
        <a:xfrm>
          <a:off x="4457551" y="3687969"/>
          <a:ext cx="706506" cy="13790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>
              <a:solidFill>
                <a:schemeClr val="tx1"/>
              </a:solidFill>
            </a:rPr>
            <a:t>matchmark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198420</xdr:rowOff>
    </xdr:from>
    <xdr:to>
      <xdr:col>10</xdr:col>
      <xdr:colOff>11206</xdr:colOff>
      <xdr:row>33</xdr:row>
      <xdr:rowOff>22412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1F1501-1B53-48E7-A665-63ED359CFE9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363786</xdr:colOff>
      <xdr:row>18</xdr:row>
      <xdr:rowOff>150398</xdr:rowOff>
    </xdr:from>
    <xdr:to>
      <xdr:col>7</xdr:col>
      <xdr:colOff>363845</xdr:colOff>
      <xdr:row>20</xdr:row>
      <xdr:rowOff>62895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52BE3EC-9BCC-4828-BDBC-0A88ECC6E122}"/>
            </a:ext>
          </a:extLst>
        </xdr:cNvPr>
        <xdr:cNvCxnSpPr/>
      </xdr:nvCxnSpPr>
      <xdr:spPr>
        <a:xfrm flipH="1" flipV="1">
          <a:off x="5231061" y="3617498"/>
          <a:ext cx="59" cy="293497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387802</xdr:colOff>
      <xdr:row>17</xdr:row>
      <xdr:rowOff>28575</xdr:rowOff>
    </xdr:from>
    <xdr:to>
      <xdr:col>7</xdr:col>
      <xdr:colOff>561975</xdr:colOff>
      <xdr:row>18</xdr:row>
      <xdr:rowOff>85726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8C1207E-1FB2-4973-B76C-83FD7A51756D}"/>
            </a:ext>
          </a:extLst>
        </xdr:cNvPr>
        <xdr:cNvSpPr/>
      </xdr:nvSpPr>
      <xdr:spPr>
        <a:xfrm>
          <a:off x="4607377" y="3295650"/>
          <a:ext cx="821873" cy="257176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chemeClr val="tx1"/>
              </a:solidFill>
            </a:rPr>
            <a:t>0</a:t>
          </a:r>
          <a:r>
            <a:rPr lang="en-US" sz="1100" baseline="0">
              <a:solidFill>
                <a:schemeClr val="tx1"/>
              </a:solidFill>
            </a:rPr>
            <a:t>/360 deg</a:t>
          </a:r>
          <a:endParaRPr lang="en-US" sz="1100"/>
        </a:p>
      </xdr:txBody>
    </xdr:sp>
    <xdr:clientData/>
  </xdr:twoCellAnchor>
  <xdr:twoCellAnchor>
    <xdr:from>
      <xdr:col>6</xdr:col>
      <xdr:colOff>405608</xdr:colOff>
      <xdr:row>18</xdr:row>
      <xdr:rowOff>159140</xdr:rowOff>
    </xdr:from>
    <xdr:to>
      <xdr:col>9</xdr:col>
      <xdr:colOff>296159</xdr:colOff>
      <xdr:row>31</xdr:row>
      <xdr:rowOff>33126</xdr:rowOff>
    </xdr:to>
    <xdr:sp macro="" textlink="">
      <xdr:nvSpPr>
        <xdr:cNvPr id="5" name="Arc 4">
          <a:extLst>
            <a:ext uri="{FF2B5EF4-FFF2-40B4-BE49-F238E27FC236}">
              <a16:creationId xmlns:a16="http://schemas.microsoft.com/office/drawing/2014/main" id="{6522FB47-5905-4315-88B0-6B401B997F7E}"/>
            </a:ext>
          </a:extLst>
        </xdr:cNvPr>
        <xdr:cNvSpPr/>
      </xdr:nvSpPr>
      <xdr:spPr>
        <a:xfrm>
          <a:off x="4625183" y="3626240"/>
          <a:ext cx="1833651" cy="2388586"/>
        </a:xfrm>
        <a:prstGeom prst="arc">
          <a:avLst>
            <a:gd name="adj1" fmla="val 16339451"/>
            <a:gd name="adj2" fmla="val 5281836"/>
          </a:avLst>
        </a:prstGeom>
        <a:ln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352518</xdr:colOff>
      <xdr:row>20</xdr:row>
      <xdr:rowOff>143560</xdr:rowOff>
    </xdr:from>
    <xdr:to>
      <xdr:col>9</xdr:col>
      <xdr:colOff>612633</xdr:colOff>
      <xdr:row>29</xdr:row>
      <xdr:rowOff>18424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5F3FE6DD-41EE-4D4B-8E0A-D21D5AFA52AC}"/>
            </a:ext>
          </a:extLst>
        </xdr:cNvPr>
        <xdr:cNvSpPr/>
      </xdr:nvSpPr>
      <xdr:spPr>
        <a:xfrm rot="5400000">
          <a:off x="5831519" y="4675334"/>
          <a:ext cx="1627464" cy="26011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chemeClr val="tx1"/>
              </a:solidFill>
            </a:rPr>
            <a:t>direction of</a:t>
          </a:r>
          <a:r>
            <a:rPr lang="en-US" sz="1100" baseline="0">
              <a:solidFill>
                <a:schemeClr val="tx1"/>
              </a:solidFill>
            </a:rPr>
            <a:t> rotation</a:t>
          </a:r>
          <a:endParaRPr lang="en-US" sz="1100"/>
        </a:p>
      </xdr:txBody>
    </xdr:sp>
    <xdr:clientData/>
  </xdr:twoCellAnchor>
  <xdr:twoCellAnchor>
    <xdr:from>
      <xdr:col>6</xdr:col>
      <xdr:colOff>237976</xdr:colOff>
      <xdr:row>19</xdr:row>
      <xdr:rowOff>30369</xdr:rowOff>
    </xdr:from>
    <xdr:to>
      <xdr:col>7</xdr:col>
      <xdr:colOff>296782</xdr:colOff>
      <xdr:row>19</xdr:row>
      <xdr:rowOff>168274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0C512A9-9148-49E4-959B-E78C1110D6CE}"/>
            </a:ext>
          </a:extLst>
        </xdr:cNvPr>
        <xdr:cNvSpPr/>
      </xdr:nvSpPr>
      <xdr:spPr>
        <a:xfrm>
          <a:off x="4457551" y="3687969"/>
          <a:ext cx="706506" cy="13790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>
              <a:solidFill>
                <a:schemeClr val="tx1"/>
              </a:solidFill>
            </a:rPr>
            <a:t>matchmark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198420</xdr:rowOff>
    </xdr:from>
    <xdr:to>
      <xdr:col>10</xdr:col>
      <xdr:colOff>11206</xdr:colOff>
      <xdr:row>33</xdr:row>
      <xdr:rowOff>22412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B40504-78B5-4D2B-9375-E4E9116EA88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363786</xdr:colOff>
      <xdr:row>18</xdr:row>
      <xdr:rowOff>150398</xdr:rowOff>
    </xdr:from>
    <xdr:to>
      <xdr:col>7</xdr:col>
      <xdr:colOff>363845</xdr:colOff>
      <xdr:row>20</xdr:row>
      <xdr:rowOff>62895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44EAAF7-1A1A-4B35-857B-64FC78224AB5}"/>
            </a:ext>
          </a:extLst>
        </xdr:cNvPr>
        <xdr:cNvCxnSpPr/>
      </xdr:nvCxnSpPr>
      <xdr:spPr>
        <a:xfrm flipH="1" flipV="1">
          <a:off x="5231061" y="3617498"/>
          <a:ext cx="59" cy="293497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387802</xdr:colOff>
      <xdr:row>17</xdr:row>
      <xdr:rowOff>28575</xdr:rowOff>
    </xdr:from>
    <xdr:to>
      <xdr:col>7</xdr:col>
      <xdr:colOff>561975</xdr:colOff>
      <xdr:row>18</xdr:row>
      <xdr:rowOff>85726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CD0CD6B-C99F-4714-B7FB-66FFBBFDE43D}"/>
            </a:ext>
          </a:extLst>
        </xdr:cNvPr>
        <xdr:cNvSpPr/>
      </xdr:nvSpPr>
      <xdr:spPr>
        <a:xfrm>
          <a:off x="4607377" y="3295650"/>
          <a:ext cx="821873" cy="257176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chemeClr val="tx1"/>
              </a:solidFill>
            </a:rPr>
            <a:t>0</a:t>
          </a:r>
          <a:r>
            <a:rPr lang="en-US" sz="1100" baseline="0">
              <a:solidFill>
                <a:schemeClr val="tx1"/>
              </a:solidFill>
            </a:rPr>
            <a:t>/360 deg</a:t>
          </a:r>
          <a:endParaRPr lang="en-US" sz="1100"/>
        </a:p>
      </xdr:txBody>
    </xdr:sp>
    <xdr:clientData/>
  </xdr:twoCellAnchor>
  <xdr:twoCellAnchor>
    <xdr:from>
      <xdr:col>6</xdr:col>
      <xdr:colOff>405608</xdr:colOff>
      <xdr:row>18</xdr:row>
      <xdr:rowOff>159140</xdr:rowOff>
    </xdr:from>
    <xdr:to>
      <xdr:col>9</xdr:col>
      <xdr:colOff>296159</xdr:colOff>
      <xdr:row>31</xdr:row>
      <xdr:rowOff>33126</xdr:rowOff>
    </xdr:to>
    <xdr:sp macro="" textlink="">
      <xdr:nvSpPr>
        <xdr:cNvPr id="5" name="Arc 4">
          <a:extLst>
            <a:ext uri="{FF2B5EF4-FFF2-40B4-BE49-F238E27FC236}">
              <a16:creationId xmlns:a16="http://schemas.microsoft.com/office/drawing/2014/main" id="{2B80860B-6EF1-44CC-AF9D-FE4C0637FC04}"/>
            </a:ext>
          </a:extLst>
        </xdr:cNvPr>
        <xdr:cNvSpPr/>
      </xdr:nvSpPr>
      <xdr:spPr>
        <a:xfrm>
          <a:off x="4625183" y="3626240"/>
          <a:ext cx="1833651" cy="2388586"/>
        </a:xfrm>
        <a:prstGeom prst="arc">
          <a:avLst>
            <a:gd name="adj1" fmla="val 16339451"/>
            <a:gd name="adj2" fmla="val 5281836"/>
          </a:avLst>
        </a:prstGeom>
        <a:ln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352518</xdr:colOff>
      <xdr:row>20</xdr:row>
      <xdr:rowOff>143560</xdr:rowOff>
    </xdr:from>
    <xdr:to>
      <xdr:col>9</xdr:col>
      <xdr:colOff>612633</xdr:colOff>
      <xdr:row>29</xdr:row>
      <xdr:rowOff>18424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3AAA2A82-D719-426D-9F99-E9CAD452330B}"/>
            </a:ext>
          </a:extLst>
        </xdr:cNvPr>
        <xdr:cNvSpPr/>
      </xdr:nvSpPr>
      <xdr:spPr>
        <a:xfrm rot="5400000">
          <a:off x="5831519" y="4675334"/>
          <a:ext cx="1627464" cy="26011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chemeClr val="tx1"/>
              </a:solidFill>
            </a:rPr>
            <a:t>direction of</a:t>
          </a:r>
          <a:r>
            <a:rPr lang="en-US" sz="1100" baseline="0">
              <a:solidFill>
                <a:schemeClr val="tx1"/>
              </a:solidFill>
            </a:rPr>
            <a:t> rotation</a:t>
          </a:r>
          <a:endParaRPr lang="en-US" sz="1100"/>
        </a:p>
      </xdr:txBody>
    </xdr:sp>
    <xdr:clientData/>
  </xdr:twoCellAnchor>
  <xdr:twoCellAnchor>
    <xdr:from>
      <xdr:col>6</xdr:col>
      <xdr:colOff>237976</xdr:colOff>
      <xdr:row>19</xdr:row>
      <xdr:rowOff>30369</xdr:rowOff>
    </xdr:from>
    <xdr:to>
      <xdr:col>7</xdr:col>
      <xdr:colOff>296782</xdr:colOff>
      <xdr:row>19</xdr:row>
      <xdr:rowOff>168274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4B20374-E797-49F4-BD0F-9C81A07F96A0}"/>
            </a:ext>
          </a:extLst>
        </xdr:cNvPr>
        <xdr:cNvSpPr/>
      </xdr:nvSpPr>
      <xdr:spPr>
        <a:xfrm>
          <a:off x="4457551" y="3687969"/>
          <a:ext cx="706506" cy="13790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>
              <a:solidFill>
                <a:schemeClr val="tx1"/>
              </a:solidFill>
            </a:rPr>
            <a:t>matchmark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198420</xdr:rowOff>
    </xdr:from>
    <xdr:to>
      <xdr:col>10</xdr:col>
      <xdr:colOff>11206</xdr:colOff>
      <xdr:row>33</xdr:row>
      <xdr:rowOff>22412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4FB8FD2-56C9-43A1-B4C4-FCE61E7ECA6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363786</xdr:colOff>
      <xdr:row>18</xdr:row>
      <xdr:rowOff>150398</xdr:rowOff>
    </xdr:from>
    <xdr:to>
      <xdr:col>7</xdr:col>
      <xdr:colOff>363845</xdr:colOff>
      <xdr:row>20</xdr:row>
      <xdr:rowOff>62895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21691817-DE85-4812-B833-FA6A14E0E870}"/>
            </a:ext>
          </a:extLst>
        </xdr:cNvPr>
        <xdr:cNvCxnSpPr/>
      </xdr:nvCxnSpPr>
      <xdr:spPr>
        <a:xfrm flipH="1" flipV="1">
          <a:off x="5231061" y="3617498"/>
          <a:ext cx="59" cy="293497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387802</xdr:colOff>
      <xdr:row>17</xdr:row>
      <xdr:rowOff>28575</xdr:rowOff>
    </xdr:from>
    <xdr:to>
      <xdr:col>7</xdr:col>
      <xdr:colOff>561975</xdr:colOff>
      <xdr:row>18</xdr:row>
      <xdr:rowOff>85726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92424000-44B6-4F31-99B9-F701FB98A40C}"/>
            </a:ext>
          </a:extLst>
        </xdr:cNvPr>
        <xdr:cNvSpPr/>
      </xdr:nvSpPr>
      <xdr:spPr>
        <a:xfrm>
          <a:off x="3969202" y="3676650"/>
          <a:ext cx="783773" cy="257176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chemeClr val="tx1"/>
              </a:solidFill>
            </a:rPr>
            <a:t>0</a:t>
          </a:r>
          <a:r>
            <a:rPr lang="en-US" sz="1100" baseline="0">
              <a:solidFill>
                <a:schemeClr val="tx1"/>
              </a:solidFill>
            </a:rPr>
            <a:t>/360 deg</a:t>
          </a:r>
          <a:endParaRPr lang="en-US" sz="1100"/>
        </a:p>
      </xdr:txBody>
    </xdr:sp>
    <xdr:clientData/>
  </xdr:twoCellAnchor>
  <xdr:twoCellAnchor>
    <xdr:from>
      <xdr:col>6</xdr:col>
      <xdr:colOff>405608</xdr:colOff>
      <xdr:row>18</xdr:row>
      <xdr:rowOff>159140</xdr:rowOff>
    </xdr:from>
    <xdr:to>
      <xdr:col>9</xdr:col>
      <xdr:colOff>296159</xdr:colOff>
      <xdr:row>31</xdr:row>
      <xdr:rowOff>33126</xdr:rowOff>
    </xdr:to>
    <xdr:sp macro="" textlink="">
      <xdr:nvSpPr>
        <xdr:cNvPr id="12" name="Arc 11">
          <a:extLst>
            <a:ext uri="{FF2B5EF4-FFF2-40B4-BE49-F238E27FC236}">
              <a16:creationId xmlns:a16="http://schemas.microsoft.com/office/drawing/2014/main" id="{4A600FFF-F4D9-40D4-8FE1-81978B3E1470}"/>
            </a:ext>
          </a:extLst>
        </xdr:cNvPr>
        <xdr:cNvSpPr/>
      </xdr:nvSpPr>
      <xdr:spPr>
        <a:xfrm>
          <a:off x="4641432" y="3632964"/>
          <a:ext cx="1840374" cy="2395309"/>
        </a:xfrm>
        <a:prstGeom prst="arc">
          <a:avLst>
            <a:gd name="adj1" fmla="val 16339451"/>
            <a:gd name="adj2" fmla="val 5281836"/>
          </a:avLst>
        </a:prstGeom>
        <a:ln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352518</xdr:colOff>
      <xdr:row>20</xdr:row>
      <xdr:rowOff>143560</xdr:rowOff>
    </xdr:from>
    <xdr:to>
      <xdr:col>9</xdr:col>
      <xdr:colOff>612633</xdr:colOff>
      <xdr:row>29</xdr:row>
      <xdr:rowOff>18424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C6DB0F87-02E5-4D36-95A7-7D3D76C5EA50}"/>
            </a:ext>
          </a:extLst>
        </xdr:cNvPr>
        <xdr:cNvSpPr/>
      </xdr:nvSpPr>
      <xdr:spPr>
        <a:xfrm rot="5400000">
          <a:off x="5088569" y="5046809"/>
          <a:ext cx="1608414" cy="26011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chemeClr val="tx1"/>
              </a:solidFill>
            </a:rPr>
            <a:t>direction of</a:t>
          </a:r>
          <a:r>
            <a:rPr lang="en-US" sz="1100" baseline="0">
              <a:solidFill>
                <a:schemeClr val="tx1"/>
              </a:solidFill>
            </a:rPr>
            <a:t> rotation</a:t>
          </a:r>
          <a:endParaRPr lang="en-US" sz="1100"/>
        </a:p>
      </xdr:txBody>
    </xdr:sp>
    <xdr:clientData/>
  </xdr:twoCellAnchor>
  <xdr:twoCellAnchor>
    <xdr:from>
      <xdr:col>6</xdr:col>
      <xdr:colOff>237976</xdr:colOff>
      <xdr:row>19</xdr:row>
      <xdr:rowOff>30369</xdr:rowOff>
    </xdr:from>
    <xdr:to>
      <xdr:col>7</xdr:col>
      <xdr:colOff>296782</xdr:colOff>
      <xdr:row>19</xdr:row>
      <xdr:rowOff>168274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9D09D48F-4AA8-4AD3-B9F4-B7373CB7B269}"/>
            </a:ext>
          </a:extLst>
        </xdr:cNvPr>
        <xdr:cNvSpPr/>
      </xdr:nvSpPr>
      <xdr:spPr>
        <a:xfrm>
          <a:off x="4445541" y="3682999"/>
          <a:ext cx="704850" cy="13790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>
              <a:solidFill>
                <a:schemeClr val="tx1"/>
              </a:solidFill>
            </a:rPr>
            <a:t>matchmark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6"/>
  <sheetViews>
    <sheetView view="pageLayout" zoomScale="70" zoomScaleNormal="70" zoomScaleSheetLayoutView="85" zoomScalePageLayoutView="70" workbookViewId="0">
      <selection activeCell="D3" sqref="D3"/>
    </sheetView>
  </sheetViews>
  <sheetFormatPr defaultRowHeight="15" x14ac:dyDescent="0.25"/>
  <cols>
    <col min="4" max="4" width="13.85546875" bestFit="1" customWidth="1"/>
    <col min="11" max="11" width="12.85546875" bestFit="1" customWidth="1"/>
    <col min="16" max="16" width="12.85546875" bestFit="1" customWidth="1"/>
    <col min="20" max="20" width="12.85546875" bestFit="1" customWidth="1"/>
    <col min="21" max="21" width="11.85546875" bestFit="1" customWidth="1"/>
    <col min="22" max="22" width="12.85546875" bestFit="1" customWidth="1"/>
    <col min="23" max="23" width="12.28515625" bestFit="1" customWidth="1"/>
  </cols>
  <sheetData>
    <row r="1" spans="1:16" x14ac:dyDescent="0.25">
      <c r="A1" s="3" t="s">
        <v>14</v>
      </c>
    </row>
    <row r="2" spans="1:16" x14ac:dyDescent="0.25">
      <c r="A2" s="3"/>
    </row>
    <row r="3" spans="1:16" x14ac:dyDescent="0.25">
      <c r="A3" t="s">
        <v>24</v>
      </c>
      <c r="D3" s="35"/>
      <c r="F3" s="6" t="s">
        <v>8</v>
      </c>
    </row>
    <row r="4" spans="1:16" x14ac:dyDescent="0.25">
      <c r="D4" s="9"/>
    </row>
    <row r="5" spans="1:16" x14ac:dyDescent="0.25">
      <c r="A5" t="s">
        <v>21</v>
      </c>
      <c r="D5" s="36"/>
      <c r="E5" t="s">
        <v>0</v>
      </c>
      <c r="F5" s="6" t="s">
        <v>9</v>
      </c>
    </row>
    <row r="6" spans="1:16" x14ac:dyDescent="0.25">
      <c r="D6" s="9"/>
    </row>
    <row r="7" spans="1:16" x14ac:dyDescent="0.25">
      <c r="A7" t="s">
        <v>22</v>
      </c>
      <c r="D7" s="47"/>
      <c r="E7" t="s">
        <v>0</v>
      </c>
      <c r="F7" s="6" t="s">
        <v>27</v>
      </c>
    </row>
    <row r="8" spans="1:16" x14ac:dyDescent="0.25">
      <c r="D8" s="9"/>
    </row>
    <row r="9" spans="1:16" x14ac:dyDescent="0.25">
      <c r="A9" t="s">
        <v>23</v>
      </c>
      <c r="D9" s="47"/>
      <c r="E9" t="s">
        <v>0</v>
      </c>
      <c r="F9" s="7" t="s">
        <v>28</v>
      </c>
      <c r="L9" s="1"/>
    </row>
    <row r="10" spans="1:16" x14ac:dyDescent="0.25">
      <c r="D10" s="11"/>
    </row>
    <row r="11" spans="1:16" x14ac:dyDescent="0.25">
      <c r="A11" t="s">
        <v>29</v>
      </c>
      <c r="D11" s="8">
        <f>IF(OR(D5=0,D9=0), ,IF(D9&lt;=4*D5,1/3,IF(AND(D9&gt;4*D5,D9&lt;=8*D5),1/2,2/3)))</f>
        <v>0</v>
      </c>
      <c r="F11" s="7" t="s">
        <v>32</v>
      </c>
    </row>
    <row r="12" spans="1:16" x14ac:dyDescent="0.25">
      <c r="D12" s="8"/>
      <c r="F12" s="7"/>
    </row>
    <row r="13" spans="1:16" x14ac:dyDescent="0.25">
      <c r="A13" t="s">
        <v>26</v>
      </c>
      <c r="D13" s="8">
        <f>IF(OR(D5=0,D9=0), ,IF(D9&lt;=4*D5,2/3,IF(AND(D9&gt;4*D5,D9&lt;=8*D5),1,1+1/6)))</f>
        <v>0</v>
      </c>
      <c r="F13" s="7" t="s">
        <v>6</v>
      </c>
    </row>
    <row r="14" spans="1:16" x14ac:dyDescent="0.25">
      <c r="D14" s="11"/>
    </row>
    <row r="15" spans="1:16" x14ac:dyDescent="0.25">
      <c r="A15" t="s">
        <v>16</v>
      </c>
      <c r="D15" s="8">
        <f>IF(OR(D5=0,D3=0), ,VLOOKUP(D5,IF(D3="A325",'A325'!A3:B11,IF(D3="A490",'A490'!A3:B11)),2))</f>
        <v>0</v>
      </c>
      <c r="E15" t="s">
        <v>33</v>
      </c>
      <c r="F15" s="7" t="s">
        <v>30</v>
      </c>
    </row>
    <row r="16" spans="1:16" ht="15.75" thickBot="1" x14ac:dyDescent="0.3">
      <c r="D16" s="8"/>
      <c r="F16" s="7"/>
      <c r="N16" s="10"/>
      <c r="O16" s="10"/>
      <c r="P16" s="10"/>
    </row>
    <row r="17" spans="1:16" ht="16.5" thickTop="1" thickBot="1" x14ac:dyDescent="0.3">
      <c r="A17" s="2"/>
      <c r="B17" s="2"/>
      <c r="C17" s="5"/>
      <c r="D17" s="2"/>
      <c r="E17" s="40"/>
      <c r="F17" s="40"/>
      <c r="G17" s="40"/>
      <c r="H17" s="40"/>
      <c r="I17" s="40"/>
      <c r="J17" s="40"/>
      <c r="N17" s="10"/>
      <c r="O17" s="10"/>
      <c r="P17" s="10"/>
    </row>
    <row r="18" spans="1:16" ht="15.75" thickBot="1" x14ac:dyDescent="0.3">
      <c r="A18" s="29" t="s">
        <v>4</v>
      </c>
      <c r="B18" s="30"/>
      <c r="C18" s="31"/>
      <c r="D18" s="31"/>
      <c r="E18" s="44"/>
      <c r="F18" s="41"/>
      <c r="G18" s="41"/>
      <c r="H18" s="41"/>
      <c r="I18" s="41"/>
      <c r="J18" s="41"/>
      <c r="N18" s="10"/>
      <c r="O18" s="10"/>
      <c r="P18" s="10"/>
    </row>
    <row r="19" spans="1:16" x14ac:dyDescent="0.25">
      <c r="A19" s="32" t="s">
        <v>31</v>
      </c>
      <c r="B19" s="4"/>
      <c r="C19" s="4"/>
      <c r="D19" s="37"/>
      <c r="E19" s="45" t="s">
        <v>33</v>
      </c>
      <c r="F19" s="41"/>
      <c r="G19" s="41"/>
      <c r="H19" s="41"/>
      <c r="I19" s="41"/>
      <c r="J19" s="41"/>
      <c r="N19" s="10"/>
      <c r="O19" s="10"/>
      <c r="P19" s="10"/>
    </row>
    <row r="20" spans="1:16" x14ac:dyDescent="0.25">
      <c r="A20" s="32" t="s">
        <v>36</v>
      </c>
      <c r="B20" s="4"/>
      <c r="C20" s="4"/>
      <c r="D20" s="28" t="str">
        <f>IF(D19=0,"",IF(D19&lt;=D15,"OK","No good"))</f>
        <v/>
      </c>
      <c r="E20" s="45"/>
      <c r="F20" s="41"/>
      <c r="H20" t="s">
        <v>34</v>
      </c>
      <c r="J20" s="41"/>
      <c r="N20" s="10"/>
      <c r="O20" s="10"/>
      <c r="P20" s="10"/>
    </row>
    <row r="21" spans="1:16" ht="15.75" thickBot="1" x14ac:dyDescent="0.3">
      <c r="A21" s="33" t="s">
        <v>35</v>
      </c>
      <c r="B21" s="34"/>
      <c r="C21" s="34"/>
      <c r="D21" s="38"/>
      <c r="E21" s="46"/>
      <c r="F21" s="41"/>
      <c r="G21" s="16" t="s">
        <v>13</v>
      </c>
      <c r="H21" s="16" t="s">
        <v>10</v>
      </c>
      <c r="I21" s="16" t="s">
        <v>11</v>
      </c>
      <c r="J21" s="41"/>
    </row>
    <row r="22" spans="1:16" ht="15.75" thickBot="1" x14ac:dyDescent="0.3">
      <c r="E22" s="41"/>
      <c r="F22" s="42"/>
      <c r="G22" s="39">
        <f>90+D13*360</f>
        <v>90</v>
      </c>
      <c r="H22" s="18">
        <f t="shared" ref="H22:H28" si="0">COS(RADIANS(G22))</f>
        <v>6.1257422745431001E-17</v>
      </c>
      <c r="I22" s="19">
        <f t="shared" ref="I22:I28" si="1">SIN(RADIANS(G22))</f>
        <v>1</v>
      </c>
      <c r="J22" s="41"/>
    </row>
    <row r="23" spans="1:16" ht="15.75" thickBot="1" x14ac:dyDescent="0.3">
      <c r="A23" s="29" t="s">
        <v>5</v>
      </c>
      <c r="B23" s="30"/>
      <c r="C23" s="31"/>
      <c r="D23" s="31"/>
      <c r="E23" s="44"/>
      <c r="F23" s="41"/>
      <c r="G23" s="17">
        <f t="shared" ref="G23:G28" si="2">G22+60</f>
        <v>150</v>
      </c>
      <c r="H23" s="22">
        <f t="shared" si="0"/>
        <v>-0.86602540378443871</v>
      </c>
      <c r="I23" s="23">
        <f t="shared" si="1"/>
        <v>0.49999999999999994</v>
      </c>
      <c r="J23" s="41"/>
    </row>
    <row r="24" spans="1:16" x14ac:dyDescent="0.25">
      <c r="A24" s="32" t="s">
        <v>31</v>
      </c>
      <c r="B24" s="4"/>
      <c r="C24" s="4"/>
      <c r="D24" s="37"/>
      <c r="E24" s="45" t="s">
        <v>33</v>
      </c>
      <c r="F24" s="41"/>
      <c r="G24" s="17">
        <f t="shared" si="2"/>
        <v>210</v>
      </c>
      <c r="H24" s="22">
        <f t="shared" si="0"/>
        <v>-0.8660254037844386</v>
      </c>
      <c r="I24" s="23">
        <f t="shared" si="1"/>
        <v>-0.50000000000000011</v>
      </c>
      <c r="J24" s="41"/>
    </row>
    <row r="25" spans="1:16" x14ac:dyDescent="0.25">
      <c r="A25" s="32" t="s">
        <v>36</v>
      </c>
      <c r="B25" s="4"/>
      <c r="C25" s="4"/>
      <c r="D25" s="28" t="str">
        <f>IF(D24=0,"",IF(D24&lt;=D15,"OK","No good"))</f>
        <v/>
      </c>
      <c r="E25" s="45"/>
      <c r="F25" s="41"/>
      <c r="G25" s="17">
        <f t="shared" si="2"/>
        <v>270</v>
      </c>
      <c r="H25" s="22">
        <f t="shared" si="0"/>
        <v>-1.83772268236293E-16</v>
      </c>
      <c r="I25" s="23">
        <f t="shared" si="1"/>
        <v>-1</v>
      </c>
      <c r="J25" s="41"/>
    </row>
    <row r="26" spans="1:16" ht="15.75" thickBot="1" x14ac:dyDescent="0.3">
      <c r="A26" s="33" t="s">
        <v>35</v>
      </c>
      <c r="B26" s="34"/>
      <c r="C26" s="34"/>
      <c r="D26" s="38"/>
      <c r="E26" s="46"/>
      <c r="F26" s="41"/>
      <c r="G26" s="17">
        <f t="shared" si="2"/>
        <v>330</v>
      </c>
      <c r="H26" s="22">
        <f t="shared" si="0"/>
        <v>0.86602540378443837</v>
      </c>
      <c r="I26" s="23">
        <f t="shared" si="1"/>
        <v>-0.50000000000000044</v>
      </c>
      <c r="J26" s="41"/>
    </row>
    <row r="27" spans="1:16" x14ac:dyDescent="0.25">
      <c r="E27" s="41"/>
      <c r="F27" s="41"/>
      <c r="G27" s="17">
        <f t="shared" si="2"/>
        <v>390</v>
      </c>
      <c r="H27" s="22">
        <f t="shared" si="0"/>
        <v>0.8660254037844386</v>
      </c>
      <c r="I27" s="23">
        <f t="shared" si="1"/>
        <v>0.5</v>
      </c>
      <c r="J27" s="41"/>
    </row>
    <row r="28" spans="1:16" x14ac:dyDescent="0.25">
      <c r="E28" s="41"/>
      <c r="F28" s="41"/>
      <c r="G28" s="17">
        <f t="shared" si="2"/>
        <v>450</v>
      </c>
      <c r="H28" s="26">
        <f t="shared" si="0"/>
        <v>3.06287113727155E-16</v>
      </c>
      <c r="I28" s="27">
        <f t="shared" si="1"/>
        <v>1</v>
      </c>
      <c r="J28" s="41"/>
    </row>
    <row r="29" spans="1:16" x14ac:dyDescent="0.25">
      <c r="E29" s="41"/>
      <c r="F29" s="41"/>
      <c r="G29" s="41"/>
      <c r="J29" s="41"/>
    </row>
    <row r="30" spans="1:16" x14ac:dyDescent="0.25">
      <c r="E30" s="41"/>
      <c r="F30" s="41"/>
      <c r="G30" s="20">
        <v>0</v>
      </c>
      <c r="H30" s="21">
        <v>0</v>
      </c>
      <c r="J30" s="41"/>
    </row>
    <row r="31" spans="1:16" x14ac:dyDescent="0.25">
      <c r="E31" s="41"/>
      <c r="F31" s="41"/>
      <c r="G31" s="24">
        <f>COS(RADIANS(-360*D13+90))</f>
        <v>6.1257422745431001E-17</v>
      </c>
      <c r="H31" s="25">
        <f>SIN(RADIANS(-360*D13+90))</f>
        <v>1</v>
      </c>
      <c r="J31" s="41"/>
    </row>
    <row r="32" spans="1:16" x14ac:dyDescent="0.25">
      <c r="E32" s="41"/>
      <c r="F32" s="41"/>
      <c r="G32" s="41"/>
      <c r="H32" s="41"/>
      <c r="I32" s="41"/>
      <c r="J32" s="41"/>
    </row>
    <row r="33" spans="4:18" x14ac:dyDescent="0.25">
      <c r="E33" s="41"/>
      <c r="F33" s="41"/>
      <c r="G33" s="41"/>
      <c r="H33" s="41"/>
      <c r="I33" s="41"/>
      <c r="J33" s="41"/>
      <c r="K33" s="41"/>
    </row>
    <row r="34" spans="4:18" x14ac:dyDescent="0.25">
      <c r="E34" s="41"/>
      <c r="F34" s="41"/>
      <c r="G34" s="41"/>
      <c r="H34" s="41"/>
      <c r="I34" s="41"/>
      <c r="J34" s="41"/>
      <c r="K34" s="41"/>
    </row>
    <row r="35" spans="4:18" x14ac:dyDescent="0.25">
      <c r="E35" s="41"/>
      <c r="F35" s="41" t="s">
        <v>25</v>
      </c>
      <c r="G35" s="41"/>
      <c r="H35" s="43">
        <f>360*D13</f>
        <v>0</v>
      </c>
      <c r="I35" s="41" t="s">
        <v>12</v>
      </c>
      <c r="J35" s="41"/>
      <c r="K35" s="41"/>
    </row>
    <row r="36" spans="4:18" x14ac:dyDescent="0.25">
      <c r="E36" s="41"/>
      <c r="F36" s="41"/>
      <c r="G36" s="41"/>
      <c r="H36" s="41"/>
      <c r="I36" s="41"/>
      <c r="J36" s="41"/>
      <c r="K36" s="41"/>
    </row>
    <row r="37" spans="4:18" x14ac:dyDescent="0.25">
      <c r="D37" s="16"/>
      <c r="E37" s="41"/>
      <c r="F37" s="41"/>
      <c r="G37" s="41"/>
      <c r="H37" s="41"/>
      <c r="I37" s="41"/>
      <c r="J37" s="41"/>
      <c r="K37" s="41"/>
      <c r="P37" s="1"/>
    </row>
    <row r="38" spans="4:18" x14ac:dyDescent="0.25">
      <c r="E38" s="41"/>
      <c r="F38" s="41"/>
      <c r="G38" s="41"/>
      <c r="H38" s="41"/>
      <c r="I38" s="41"/>
      <c r="J38" s="41"/>
      <c r="K38" s="41"/>
    </row>
    <row r="39" spans="4:18" x14ac:dyDescent="0.25">
      <c r="R39" s="12"/>
    </row>
    <row r="40" spans="4:18" x14ac:dyDescent="0.25">
      <c r="D40" s="16"/>
      <c r="R40" s="13"/>
    </row>
    <row r="41" spans="4:18" x14ac:dyDescent="0.25">
      <c r="F41" s="15"/>
      <c r="R41" s="14"/>
    </row>
    <row r="42" spans="4:18" x14ac:dyDescent="0.25">
      <c r="F42" s="15"/>
      <c r="R42" s="12"/>
    </row>
    <row r="43" spans="4:18" x14ac:dyDescent="0.25">
      <c r="F43" s="15"/>
      <c r="R43" s="12"/>
    </row>
    <row r="44" spans="4:18" x14ac:dyDescent="0.25">
      <c r="F44" s="15"/>
      <c r="R44" s="12"/>
    </row>
    <row r="45" spans="4:18" x14ac:dyDescent="0.25">
      <c r="F45" s="15"/>
      <c r="R45" s="12"/>
    </row>
    <row r="46" spans="4:18" x14ac:dyDescent="0.25">
      <c r="F46" s="15"/>
      <c r="R46" s="12"/>
    </row>
    <row r="47" spans="4:18" x14ac:dyDescent="0.25">
      <c r="F47" s="15"/>
      <c r="R47" s="12"/>
    </row>
    <row r="48" spans="4:18" x14ac:dyDescent="0.25">
      <c r="F48" s="15"/>
      <c r="R48" s="12"/>
    </row>
    <row r="49" spans="6:18" x14ac:dyDescent="0.25">
      <c r="F49" s="15"/>
      <c r="R49" s="12"/>
    </row>
    <row r="50" spans="6:18" x14ac:dyDescent="0.25">
      <c r="F50" s="15"/>
      <c r="R50" s="12"/>
    </row>
    <row r="51" spans="6:18" x14ac:dyDescent="0.25">
      <c r="F51" s="15"/>
      <c r="R51" s="12"/>
    </row>
    <row r="52" spans="6:18" x14ac:dyDescent="0.25">
      <c r="F52" s="15"/>
      <c r="R52" s="12"/>
    </row>
    <row r="53" spans="6:18" x14ac:dyDescent="0.25">
      <c r="F53" s="15"/>
      <c r="R53" s="12"/>
    </row>
    <row r="54" spans="6:18" x14ac:dyDescent="0.25">
      <c r="F54" s="15"/>
      <c r="R54" s="12"/>
    </row>
    <row r="55" spans="6:18" x14ac:dyDescent="0.25">
      <c r="F55" s="15"/>
      <c r="R55" s="12"/>
    </row>
    <row r="56" spans="6:18" x14ac:dyDescent="0.25">
      <c r="F56" s="15"/>
      <c r="R56" s="12"/>
    </row>
    <row r="57" spans="6:18" x14ac:dyDescent="0.25">
      <c r="F57" s="15"/>
      <c r="R57" s="12"/>
    </row>
    <row r="58" spans="6:18" x14ac:dyDescent="0.25">
      <c r="F58" s="15"/>
      <c r="R58" s="12"/>
    </row>
    <row r="59" spans="6:18" x14ac:dyDescent="0.25">
      <c r="F59" s="15"/>
      <c r="R59" s="12"/>
    </row>
    <row r="60" spans="6:18" x14ac:dyDescent="0.25">
      <c r="F60" s="15"/>
      <c r="R60" s="12"/>
    </row>
    <row r="61" spans="6:18" x14ac:dyDescent="0.25">
      <c r="F61" s="15"/>
      <c r="R61" s="12"/>
    </row>
    <row r="62" spans="6:18" x14ac:dyDescent="0.25">
      <c r="F62" s="15"/>
      <c r="R62" s="12"/>
    </row>
    <row r="63" spans="6:18" x14ac:dyDescent="0.25">
      <c r="F63" s="15"/>
      <c r="R63" s="12"/>
    </row>
    <row r="64" spans="6:18" x14ac:dyDescent="0.25">
      <c r="F64" s="15"/>
      <c r="R64" s="12"/>
    </row>
    <row r="65" spans="6:6" x14ac:dyDescent="0.25">
      <c r="F65" s="15"/>
    </row>
    <row r="66" spans="6:6" x14ac:dyDescent="0.25">
      <c r="F66" s="15"/>
    </row>
  </sheetData>
  <sheetProtection sheet="1" objects="1" scenarios="1" selectLockedCells="1"/>
  <conditionalFormatting sqref="D20 D25">
    <cfRule type="cellIs" dxfId="23" priority="5" operator="equal">
      <formula>"OK"</formula>
    </cfRule>
    <cfRule type="cellIs" dxfId="22" priority="6" operator="equal">
      <formula>"No good"</formula>
    </cfRule>
  </conditionalFormatting>
  <conditionalFormatting sqref="D21">
    <cfRule type="cellIs" dxfId="21" priority="3" operator="equal">
      <formula>"Fail"</formula>
    </cfRule>
    <cfRule type="cellIs" dxfId="20" priority="4" operator="equal">
      <formula>"Pass"</formula>
    </cfRule>
  </conditionalFormatting>
  <conditionalFormatting sqref="D26">
    <cfRule type="cellIs" dxfId="19" priority="1" operator="equal">
      <formula>"Fail"</formula>
    </cfRule>
    <cfRule type="cellIs" dxfId="18" priority="2" operator="equal">
      <formula>"Pass"</formula>
    </cfRule>
  </conditionalFormatting>
  <dataValidations count="3">
    <dataValidation type="list" allowBlank="1" showInputMessage="1" showErrorMessage="1" promptTitle="Visual Inspection" prompt="Assemblies that have evidence of shear, stripping, or torsional failure have failed the test.  _x000a__x000a_If the nut cannot be advanced by hand onto the bolt, the assembly has failed the test. _x000a__x000a_Assemblies with manufacturing defects have failed the test." sqref="D21 D26" xr:uid="{00000000-0002-0000-0000-000000000000}">
      <formula1>Visual</formula1>
    </dataValidation>
    <dataValidation type="list" allowBlank="1" showInputMessage="1" showErrorMessage="1" promptTitle="Bolt diameter:" prompt="Choose from the dropdown the diameter of bolt you are using." sqref="D5" xr:uid="{00000000-0002-0000-0000-000001000000}">
      <formula1>bolt_dia</formula1>
    </dataValidation>
    <dataValidation type="list" allowBlank="1" showInputMessage="1" showErrorMessage="1" promptTitle="Bolt selection:" prompt="Choose from the dropdown the ASTM F3125 bolt you are using." sqref="D3" xr:uid="{00000000-0002-0000-0000-000002000000}">
      <formula1>Bolt_Type</formula1>
    </dataValidation>
  </dataValidations>
  <pageMargins left="0.25" right="0.25" top="0.75" bottom="0.75" header="0.3" footer="0.3"/>
  <pageSetup orientation="portrait" horizontalDpi="1200" verticalDpi="1200" r:id="rId1"/>
  <headerFooter>
    <oddHeader xml:space="preserve">&amp;L&amp;G&amp;R&amp;8Project Number:&amp;U________________ &amp;U          
Inspector:&amp;U________________&amp;U
Date:&amp;U________________ &amp;U   </oddHeader>
    <oddFooter>&amp;L&amp;P&amp;R&amp;A
&amp;F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6"/>
  <sheetViews>
    <sheetView view="pageLayout" zoomScale="70" zoomScaleNormal="70" zoomScaleSheetLayoutView="85" zoomScalePageLayoutView="70" workbookViewId="0">
      <selection activeCell="D3" sqref="D3"/>
    </sheetView>
  </sheetViews>
  <sheetFormatPr defaultRowHeight="15" x14ac:dyDescent="0.25"/>
  <cols>
    <col min="4" max="4" width="13.85546875" bestFit="1" customWidth="1"/>
    <col min="11" max="11" width="12.85546875" bestFit="1" customWidth="1"/>
    <col min="16" max="16" width="12.85546875" bestFit="1" customWidth="1"/>
    <col min="20" max="20" width="12.85546875" bestFit="1" customWidth="1"/>
    <col min="21" max="21" width="11.85546875" bestFit="1" customWidth="1"/>
    <col min="22" max="22" width="12.85546875" bestFit="1" customWidth="1"/>
    <col min="23" max="23" width="12.28515625" bestFit="1" customWidth="1"/>
  </cols>
  <sheetData>
    <row r="1" spans="1:16" x14ac:dyDescent="0.25">
      <c r="A1" s="3" t="s">
        <v>14</v>
      </c>
    </row>
    <row r="2" spans="1:16" x14ac:dyDescent="0.25">
      <c r="A2" s="3"/>
    </row>
    <row r="3" spans="1:16" x14ac:dyDescent="0.25">
      <c r="A3" t="s">
        <v>24</v>
      </c>
      <c r="D3" s="35"/>
      <c r="F3" s="6" t="s">
        <v>8</v>
      </c>
    </row>
    <row r="4" spans="1:16" x14ac:dyDescent="0.25">
      <c r="D4" s="9"/>
    </row>
    <row r="5" spans="1:16" x14ac:dyDescent="0.25">
      <c r="A5" t="s">
        <v>21</v>
      </c>
      <c r="D5" s="36"/>
      <c r="E5" t="s">
        <v>0</v>
      </c>
      <c r="F5" s="6" t="s">
        <v>9</v>
      </c>
    </row>
    <row r="6" spans="1:16" x14ac:dyDescent="0.25">
      <c r="D6" s="9"/>
    </row>
    <row r="7" spans="1:16" x14ac:dyDescent="0.25">
      <c r="A7" t="s">
        <v>22</v>
      </c>
      <c r="D7" s="47"/>
      <c r="E7" t="s">
        <v>0</v>
      </c>
      <c r="F7" s="6" t="s">
        <v>27</v>
      </c>
    </row>
    <row r="8" spans="1:16" x14ac:dyDescent="0.25">
      <c r="D8" s="9"/>
    </row>
    <row r="9" spans="1:16" x14ac:dyDescent="0.25">
      <c r="A9" t="s">
        <v>23</v>
      </c>
      <c r="D9" s="47"/>
      <c r="E9" t="s">
        <v>0</v>
      </c>
      <c r="F9" s="7" t="s">
        <v>28</v>
      </c>
      <c r="L9" s="1"/>
    </row>
    <row r="10" spans="1:16" x14ac:dyDescent="0.25">
      <c r="D10" s="11"/>
    </row>
    <row r="11" spans="1:16" x14ac:dyDescent="0.25">
      <c r="A11" t="s">
        <v>29</v>
      </c>
      <c r="D11" s="8">
        <f>IF(OR(D5=0,D9=0), ,IF(D9&lt;=4*D5,1/3,IF(AND(D9&gt;4*D5,D9&lt;=8*D5),1/2,2/3)))</f>
        <v>0</v>
      </c>
      <c r="F11" s="7" t="s">
        <v>32</v>
      </c>
    </row>
    <row r="12" spans="1:16" x14ac:dyDescent="0.25">
      <c r="D12" s="8"/>
      <c r="F12" s="7"/>
    </row>
    <row r="13" spans="1:16" x14ac:dyDescent="0.25">
      <c r="A13" t="s">
        <v>26</v>
      </c>
      <c r="D13" s="8">
        <f>IF(OR(D5=0,D9=0), ,IF(D9&lt;=4*D5,2/3,IF(AND(D9&gt;4*D5,D9&lt;=8*D5),1,1+1/6)))</f>
        <v>0</v>
      </c>
      <c r="F13" s="7" t="s">
        <v>6</v>
      </c>
    </row>
    <row r="14" spans="1:16" x14ac:dyDescent="0.25">
      <c r="D14" s="11"/>
    </row>
    <row r="15" spans="1:16" x14ac:dyDescent="0.25">
      <c r="A15" t="s">
        <v>16</v>
      </c>
      <c r="D15" s="8">
        <f>IF(OR(D5=0,D3=0), ,VLOOKUP(D5,IF(D3="A325",'A325'!A3:B11,IF(D3="A490",'A490'!A3:B11)),2))</f>
        <v>0</v>
      </c>
      <c r="E15" t="s">
        <v>33</v>
      </c>
      <c r="F15" s="7" t="s">
        <v>30</v>
      </c>
    </row>
    <row r="16" spans="1:16" ht="15.75" thickBot="1" x14ac:dyDescent="0.3">
      <c r="D16" s="8"/>
      <c r="F16" s="7"/>
      <c r="N16" s="10"/>
      <c r="O16" s="10"/>
      <c r="P16" s="10"/>
    </row>
    <row r="17" spans="1:16" ht="16.5" thickTop="1" thickBot="1" x14ac:dyDescent="0.3">
      <c r="A17" s="2"/>
      <c r="B17" s="2"/>
      <c r="C17" s="5"/>
      <c r="D17" s="2"/>
      <c r="E17" s="40"/>
      <c r="F17" s="40"/>
      <c r="G17" s="40"/>
      <c r="H17" s="40"/>
      <c r="I17" s="40"/>
      <c r="J17" s="40"/>
      <c r="N17" s="10"/>
      <c r="O17" s="10"/>
      <c r="P17" s="10"/>
    </row>
    <row r="18" spans="1:16" ht="15.75" thickBot="1" x14ac:dyDescent="0.3">
      <c r="A18" s="29" t="s">
        <v>4</v>
      </c>
      <c r="B18" s="30"/>
      <c r="C18" s="31"/>
      <c r="D18" s="31"/>
      <c r="E18" s="44"/>
      <c r="F18" s="41"/>
      <c r="G18" s="41"/>
      <c r="H18" s="41"/>
      <c r="I18" s="41"/>
      <c r="J18" s="41"/>
      <c r="N18" s="10"/>
      <c r="O18" s="10"/>
      <c r="P18" s="10"/>
    </row>
    <row r="19" spans="1:16" x14ac:dyDescent="0.25">
      <c r="A19" s="32" t="s">
        <v>31</v>
      </c>
      <c r="B19" s="4"/>
      <c r="C19" s="4"/>
      <c r="D19" s="37"/>
      <c r="E19" s="45" t="s">
        <v>33</v>
      </c>
      <c r="F19" s="41"/>
      <c r="G19" s="41"/>
      <c r="H19" s="41"/>
      <c r="I19" s="41"/>
      <c r="J19" s="41"/>
      <c r="N19" s="10"/>
      <c r="O19" s="10"/>
      <c r="P19" s="10"/>
    </row>
    <row r="20" spans="1:16" x14ac:dyDescent="0.25">
      <c r="A20" s="32" t="s">
        <v>36</v>
      </c>
      <c r="B20" s="4"/>
      <c r="C20" s="4"/>
      <c r="D20" s="28" t="str">
        <f>IF(D19=0,"",IF(D19&lt;=D15,"OK","No good"))</f>
        <v/>
      </c>
      <c r="E20" s="45"/>
      <c r="F20" s="41"/>
      <c r="H20" t="s">
        <v>34</v>
      </c>
      <c r="J20" s="41"/>
      <c r="N20" s="10"/>
      <c r="O20" s="10"/>
      <c r="P20" s="10"/>
    </row>
    <row r="21" spans="1:16" ht="15.75" thickBot="1" x14ac:dyDescent="0.3">
      <c r="A21" s="33" t="s">
        <v>35</v>
      </c>
      <c r="B21" s="34"/>
      <c r="C21" s="34"/>
      <c r="D21" s="38"/>
      <c r="E21" s="46"/>
      <c r="F21" s="41"/>
      <c r="G21" s="16" t="s">
        <v>13</v>
      </c>
      <c r="H21" s="16" t="s">
        <v>10</v>
      </c>
      <c r="I21" s="16" t="s">
        <v>11</v>
      </c>
      <c r="J21" s="41"/>
    </row>
    <row r="22" spans="1:16" ht="15.75" thickBot="1" x14ac:dyDescent="0.3">
      <c r="E22" s="41"/>
      <c r="F22" s="42"/>
      <c r="G22" s="39">
        <f>90+D13*360</f>
        <v>90</v>
      </c>
      <c r="H22" s="18">
        <f t="shared" ref="H22:H28" si="0">COS(RADIANS(G22))</f>
        <v>6.1257422745431001E-17</v>
      </c>
      <c r="I22" s="19">
        <f t="shared" ref="I22:I28" si="1">SIN(RADIANS(G22))</f>
        <v>1</v>
      </c>
      <c r="J22" s="41"/>
    </row>
    <row r="23" spans="1:16" ht="15.75" thickBot="1" x14ac:dyDescent="0.3">
      <c r="A23" s="29" t="s">
        <v>5</v>
      </c>
      <c r="B23" s="30"/>
      <c r="C23" s="31"/>
      <c r="D23" s="31"/>
      <c r="E23" s="44"/>
      <c r="F23" s="41"/>
      <c r="G23" s="17">
        <f t="shared" ref="G23:G28" si="2">G22+60</f>
        <v>150</v>
      </c>
      <c r="H23" s="22">
        <f t="shared" si="0"/>
        <v>-0.86602540378443871</v>
      </c>
      <c r="I23" s="23">
        <f t="shared" si="1"/>
        <v>0.49999999999999994</v>
      </c>
      <c r="J23" s="41"/>
    </row>
    <row r="24" spans="1:16" x14ac:dyDescent="0.25">
      <c r="A24" s="32" t="s">
        <v>31</v>
      </c>
      <c r="B24" s="4"/>
      <c r="C24" s="4"/>
      <c r="D24" s="37"/>
      <c r="E24" s="45" t="s">
        <v>33</v>
      </c>
      <c r="F24" s="41"/>
      <c r="G24" s="17">
        <f t="shared" si="2"/>
        <v>210</v>
      </c>
      <c r="H24" s="22">
        <f t="shared" si="0"/>
        <v>-0.8660254037844386</v>
      </c>
      <c r="I24" s="23">
        <f t="shared" si="1"/>
        <v>-0.50000000000000011</v>
      </c>
      <c r="J24" s="41"/>
    </row>
    <row r="25" spans="1:16" x14ac:dyDescent="0.25">
      <c r="A25" s="32" t="s">
        <v>36</v>
      </c>
      <c r="B25" s="4"/>
      <c r="C25" s="4"/>
      <c r="D25" s="28" t="str">
        <f>IF(D24=0,"",IF(D24&lt;=D15,"OK","No good"))</f>
        <v/>
      </c>
      <c r="E25" s="45"/>
      <c r="F25" s="41"/>
      <c r="G25" s="17">
        <f t="shared" si="2"/>
        <v>270</v>
      </c>
      <c r="H25" s="22">
        <f t="shared" si="0"/>
        <v>-1.83772268236293E-16</v>
      </c>
      <c r="I25" s="23">
        <f t="shared" si="1"/>
        <v>-1</v>
      </c>
      <c r="J25" s="41"/>
    </row>
    <row r="26" spans="1:16" ht="15.75" thickBot="1" x14ac:dyDescent="0.3">
      <c r="A26" s="33" t="s">
        <v>35</v>
      </c>
      <c r="B26" s="34"/>
      <c r="C26" s="34"/>
      <c r="D26" s="38"/>
      <c r="E26" s="46"/>
      <c r="F26" s="41"/>
      <c r="G26" s="17">
        <f t="shared" si="2"/>
        <v>330</v>
      </c>
      <c r="H26" s="22">
        <f t="shared" si="0"/>
        <v>0.86602540378443837</v>
      </c>
      <c r="I26" s="23">
        <f t="shared" si="1"/>
        <v>-0.50000000000000044</v>
      </c>
      <c r="J26" s="41"/>
    </row>
    <row r="27" spans="1:16" x14ac:dyDescent="0.25">
      <c r="E27" s="41"/>
      <c r="F27" s="41"/>
      <c r="G27" s="17">
        <f t="shared" si="2"/>
        <v>390</v>
      </c>
      <c r="H27" s="22">
        <f t="shared" si="0"/>
        <v>0.8660254037844386</v>
      </c>
      <c r="I27" s="23">
        <f t="shared" si="1"/>
        <v>0.5</v>
      </c>
      <c r="J27" s="41"/>
    </row>
    <row r="28" spans="1:16" x14ac:dyDescent="0.25">
      <c r="E28" s="41"/>
      <c r="F28" s="41"/>
      <c r="G28" s="17">
        <f t="shared" si="2"/>
        <v>450</v>
      </c>
      <c r="H28" s="26">
        <f t="shared" si="0"/>
        <v>3.06287113727155E-16</v>
      </c>
      <c r="I28" s="27">
        <f t="shared" si="1"/>
        <v>1</v>
      </c>
      <c r="J28" s="41"/>
    </row>
    <row r="29" spans="1:16" x14ac:dyDescent="0.25">
      <c r="E29" s="41"/>
      <c r="F29" s="41"/>
      <c r="G29" s="41"/>
      <c r="J29" s="41"/>
    </row>
    <row r="30" spans="1:16" x14ac:dyDescent="0.25">
      <c r="E30" s="41"/>
      <c r="F30" s="41"/>
      <c r="G30" s="20">
        <v>0</v>
      </c>
      <c r="H30" s="21">
        <v>0</v>
      </c>
      <c r="J30" s="41"/>
    </row>
    <row r="31" spans="1:16" x14ac:dyDescent="0.25">
      <c r="E31" s="41"/>
      <c r="F31" s="41"/>
      <c r="G31" s="24">
        <f>COS(RADIANS(-360*D13+90))</f>
        <v>6.1257422745431001E-17</v>
      </c>
      <c r="H31" s="25">
        <f>SIN(RADIANS(-360*D13+90))</f>
        <v>1</v>
      </c>
      <c r="J31" s="41"/>
    </row>
    <row r="32" spans="1:16" x14ac:dyDescent="0.25">
      <c r="E32" s="41"/>
      <c r="F32" s="41"/>
      <c r="G32" s="41"/>
      <c r="H32" s="41"/>
      <c r="I32" s="41"/>
      <c r="J32" s="41"/>
    </row>
    <row r="33" spans="4:18" x14ac:dyDescent="0.25">
      <c r="E33" s="41"/>
      <c r="F33" s="41"/>
      <c r="G33" s="41"/>
      <c r="H33" s="41"/>
      <c r="I33" s="41"/>
      <c r="J33" s="41"/>
      <c r="K33" s="41"/>
    </row>
    <row r="34" spans="4:18" x14ac:dyDescent="0.25">
      <c r="E34" s="41"/>
      <c r="F34" s="41"/>
      <c r="G34" s="41"/>
      <c r="H34" s="41"/>
      <c r="I34" s="41"/>
      <c r="J34" s="41"/>
      <c r="K34" s="41"/>
    </row>
    <row r="35" spans="4:18" x14ac:dyDescent="0.25">
      <c r="E35" s="41"/>
      <c r="F35" s="41" t="s">
        <v>25</v>
      </c>
      <c r="G35" s="41"/>
      <c r="H35" s="43">
        <f>360*D13</f>
        <v>0</v>
      </c>
      <c r="I35" s="41" t="s">
        <v>12</v>
      </c>
      <c r="J35" s="41"/>
      <c r="K35" s="41"/>
    </row>
    <row r="36" spans="4:18" x14ac:dyDescent="0.25">
      <c r="E36" s="41"/>
      <c r="F36" s="41"/>
      <c r="G36" s="41"/>
      <c r="H36" s="41"/>
      <c r="I36" s="41"/>
      <c r="J36" s="41"/>
      <c r="K36" s="41"/>
    </row>
    <row r="37" spans="4:18" x14ac:dyDescent="0.25">
      <c r="D37" s="16"/>
      <c r="E37" s="41"/>
      <c r="F37" s="41"/>
      <c r="G37" s="41"/>
      <c r="H37" s="41"/>
      <c r="I37" s="41"/>
      <c r="J37" s="41"/>
      <c r="K37" s="41"/>
      <c r="P37" s="1"/>
    </row>
    <row r="38" spans="4:18" x14ac:dyDescent="0.25">
      <c r="E38" s="41"/>
      <c r="F38" s="41"/>
      <c r="G38" s="41"/>
      <c r="H38" s="41"/>
      <c r="I38" s="41"/>
      <c r="J38" s="41"/>
      <c r="K38" s="41"/>
    </row>
    <row r="39" spans="4:18" x14ac:dyDescent="0.25">
      <c r="R39" s="12"/>
    </row>
    <row r="40" spans="4:18" x14ac:dyDescent="0.25">
      <c r="D40" s="16"/>
      <c r="R40" s="13"/>
    </row>
    <row r="41" spans="4:18" x14ac:dyDescent="0.25">
      <c r="F41" s="15"/>
      <c r="R41" s="14"/>
    </row>
    <row r="42" spans="4:18" x14ac:dyDescent="0.25">
      <c r="F42" s="15"/>
      <c r="R42" s="12"/>
    </row>
    <row r="43" spans="4:18" x14ac:dyDescent="0.25">
      <c r="F43" s="15"/>
      <c r="R43" s="12"/>
    </row>
    <row r="44" spans="4:18" x14ac:dyDescent="0.25">
      <c r="F44" s="15"/>
      <c r="R44" s="12"/>
    </row>
    <row r="45" spans="4:18" x14ac:dyDescent="0.25">
      <c r="F45" s="15"/>
      <c r="R45" s="12"/>
    </row>
    <row r="46" spans="4:18" x14ac:dyDescent="0.25">
      <c r="F46" s="15"/>
      <c r="R46" s="12"/>
    </row>
    <row r="47" spans="4:18" x14ac:dyDescent="0.25">
      <c r="F47" s="15"/>
      <c r="R47" s="12"/>
    </row>
    <row r="48" spans="4:18" x14ac:dyDescent="0.25">
      <c r="F48" s="15"/>
      <c r="R48" s="12"/>
    </row>
    <row r="49" spans="6:18" x14ac:dyDescent="0.25">
      <c r="F49" s="15"/>
      <c r="R49" s="12"/>
    </row>
    <row r="50" spans="6:18" x14ac:dyDescent="0.25">
      <c r="F50" s="15"/>
      <c r="R50" s="12"/>
    </row>
    <row r="51" spans="6:18" x14ac:dyDescent="0.25">
      <c r="F51" s="15"/>
      <c r="R51" s="12"/>
    </row>
    <row r="52" spans="6:18" x14ac:dyDescent="0.25">
      <c r="F52" s="15"/>
      <c r="R52" s="12"/>
    </row>
    <row r="53" spans="6:18" x14ac:dyDescent="0.25">
      <c r="F53" s="15"/>
      <c r="R53" s="12"/>
    </row>
    <row r="54" spans="6:18" x14ac:dyDescent="0.25">
      <c r="F54" s="15"/>
      <c r="R54" s="12"/>
    </row>
    <row r="55" spans="6:18" x14ac:dyDescent="0.25">
      <c r="F55" s="15"/>
      <c r="R55" s="12"/>
    </row>
    <row r="56" spans="6:18" x14ac:dyDescent="0.25">
      <c r="F56" s="15"/>
      <c r="R56" s="12"/>
    </row>
    <row r="57" spans="6:18" x14ac:dyDescent="0.25">
      <c r="F57" s="15"/>
      <c r="R57" s="12"/>
    </row>
    <row r="58" spans="6:18" x14ac:dyDescent="0.25">
      <c r="F58" s="15"/>
      <c r="R58" s="12"/>
    </row>
    <row r="59" spans="6:18" x14ac:dyDescent="0.25">
      <c r="F59" s="15"/>
      <c r="R59" s="12"/>
    </row>
    <row r="60" spans="6:18" x14ac:dyDescent="0.25">
      <c r="F60" s="15"/>
      <c r="R60" s="12"/>
    </row>
    <row r="61" spans="6:18" x14ac:dyDescent="0.25">
      <c r="F61" s="15"/>
      <c r="R61" s="12"/>
    </row>
    <row r="62" spans="6:18" x14ac:dyDescent="0.25">
      <c r="F62" s="15"/>
      <c r="R62" s="12"/>
    </row>
    <row r="63" spans="6:18" x14ac:dyDescent="0.25">
      <c r="F63" s="15"/>
      <c r="R63" s="12"/>
    </row>
    <row r="64" spans="6:18" x14ac:dyDescent="0.25">
      <c r="F64" s="15"/>
      <c r="R64" s="12"/>
    </row>
    <row r="65" spans="6:6" x14ac:dyDescent="0.25">
      <c r="F65" s="15"/>
    </row>
    <row r="66" spans="6:6" x14ac:dyDescent="0.25">
      <c r="F66" s="15"/>
    </row>
  </sheetData>
  <sheetProtection sheet="1" objects="1" scenarios="1" selectLockedCells="1"/>
  <conditionalFormatting sqref="D20 D25">
    <cfRule type="cellIs" dxfId="17" priority="5" operator="equal">
      <formula>"OK"</formula>
    </cfRule>
    <cfRule type="cellIs" dxfId="16" priority="6" operator="equal">
      <formula>"No good"</formula>
    </cfRule>
  </conditionalFormatting>
  <conditionalFormatting sqref="D21">
    <cfRule type="cellIs" dxfId="15" priority="3" operator="equal">
      <formula>"Fail"</formula>
    </cfRule>
    <cfRule type="cellIs" dxfId="14" priority="4" operator="equal">
      <formula>"Pass"</formula>
    </cfRule>
  </conditionalFormatting>
  <conditionalFormatting sqref="D26">
    <cfRule type="cellIs" dxfId="13" priority="1" operator="equal">
      <formula>"Fail"</formula>
    </cfRule>
    <cfRule type="cellIs" dxfId="12" priority="2" operator="equal">
      <formula>"Pass"</formula>
    </cfRule>
  </conditionalFormatting>
  <dataValidations count="3">
    <dataValidation type="list" allowBlank="1" showInputMessage="1" showErrorMessage="1" promptTitle="Bolt selection:" prompt="Choose from the dropdown the ASTM F3125 bolt you are using." sqref="D3" xr:uid="{00000000-0002-0000-0100-000000000000}">
      <formula1>Bolt_Type</formula1>
    </dataValidation>
    <dataValidation type="list" allowBlank="1" showInputMessage="1" showErrorMessage="1" promptTitle="Bolt diameter:" prompt="Choose from the dropdown the diameter of bolt you are using." sqref="D5" xr:uid="{00000000-0002-0000-0100-000001000000}">
      <formula1>bolt_dia</formula1>
    </dataValidation>
    <dataValidation type="list" allowBlank="1" showInputMessage="1" showErrorMessage="1" promptTitle="Visual Inspection" prompt="Assemblies that have evidence of shear, stripping, or torsional failure have failed the test.  _x000a__x000a_If the nut cannot be advanced by hand onto the bolt, the assembly has failed the test. _x000a__x000a_Assemblies with manufacturing defects have failed the test." sqref="D21 D26" xr:uid="{00000000-0002-0000-0100-000002000000}">
      <formula1>Visual</formula1>
    </dataValidation>
  </dataValidations>
  <pageMargins left="0.25" right="0.25" top="0.75" bottom="0.75" header="0.3" footer="0.3"/>
  <pageSetup orientation="portrait" horizontalDpi="1200" verticalDpi="1200" r:id="rId1"/>
  <headerFooter>
    <oddHeader xml:space="preserve">&amp;L&amp;G&amp;R&amp;8Project Number:&amp;U________________ &amp;U          
Inspector:&amp;U________________&amp;U
Date:&amp;U________________ &amp;U   </oddHeader>
    <oddFooter>&amp;L&amp;P&amp;R&amp;A
&amp;F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6"/>
  <sheetViews>
    <sheetView view="pageLayout" zoomScale="70" zoomScaleNormal="70" zoomScaleSheetLayoutView="85" zoomScalePageLayoutView="70" workbookViewId="0">
      <selection activeCell="D3" sqref="D3"/>
    </sheetView>
  </sheetViews>
  <sheetFormatPr defaultRowHeight="15" x14ac:dyDescent="0.25"/>
  <cols>
    <col min="4" max="4" width="13.85546875" bestFit="1" customWidth="1"/>
    <col min="11" max="11" width="12.85546875" bestFit="1" customWidth="1"/>
    <col min="16" max="16" width="12.85546875" bestFit="1" customWidth="1"/>
    <col min="20" max="20" width="12.85546875" bestFit="1" customWidth="1"/>
    <col min="21" max="21" width="11.85546875" bestFit="1" customWidth="1"/>
    <col min="22" max="22" width="12.85546875" bestFit="1" customWidth="1"/>
    <col min="23" max="23" width="12.28515625" bestFit="1" customWidth="1"/>
  </cols>
  <sheetData>
    <row r="1" spans="1:16" x14ac:dyDescent="0.25">
      <c r="A1" s="3" t="s">
        <v>14</v>
      </c>
    </row>
    <row r="2" spans="1:16" x14ac:dyDescent="0.25">
      <c r="A2" s="3"/>
    </row>
    <row r="3" spans="1:16" x14ac:dyDescent="0.25">
      <c r="A3" t="s">
        <v>24</v>
      </c>
      <c r="D3" s="35"/>
      <c r="F3" s="6" t="s">
        <v>8</v>
      </c>
    </row>
    <row r="4" spans="1:16" x14ac:dyDescent="0.25">
      <c r="D4" s="9"/>
    </row>
    <row r="5" spans="1:16" x14ac:dyDescent="0.25">
      <c r="A5" t="s">
        <v>21</v>
      </c>
      <c r="D5" s="36"/>
      <c r="E5" t="s">
        <v>0</v>
      </c>
      <c r="F5" s="6" t="s">
        <v>9</v>
      </c>
    </row>
    <row r="6" spans="1:16" x14ac:dyDescent="0.25">
      <c r="D6" s="9"/>
    </row>
    <row r="7" spans="1:16" x14ac:dyDescent="0.25">
      <c r="A7" t="s">
        <v>22</v>
      </c>
      <c r="D7" s="47"/>
      <c r="E7" t="s">
        <v>0</v>
      </c>
      <c r="F7" s="6" t="s">
        <v>27</v>
      </c>
    </row>
    <row r="8" spans="1:16" x14ac:dyDescent="0.25">
      <c r="D8" s="9"/>
    </row>
    <row r="9" spans="1:16" x14ac:dyDescent="0.25">
      <c r="A9" t="s">
        <v>23</v>
      </c>
      <c r="D9" s="47"/>
      <c r="E9" t="s">
        <v>0</v>
      </c>
      <c r="F9" s="7" t="s">
        <v>28</v>
      </c>
      <c r="L9" s="1"/>
    </row>
    <row r="10" spans="1:16" x14ac:dyDescent="0.25">
      <c r="D10" s="11"/>
    </row>
    <row r="11" spans="1:16" x14ac:dyDescent="0.25">
      <c r="A11" t="s">
        <v>29</v>
      </c>
      <c r="D11" s="8">
        <f>IF(OR(D5=0,D9=0), ,IF(D9&lt;=4*D5,1/3,IF(AND(D9&gt;4*D5,D9&lt;=8*D5),1/2,2/3)))</f>
        <v>0</v>
      </c>
      <c r="F11" s="7" t="s">
        <v>32</v>
      </c>
    </row>
    <row r="12" spans="1:16" x14ac:dyDescent="0.25">
      <c r="D12" s="8"/>
      <c r="F12" s="7"/>
    </row>
    <row r="13" spans="1:16" x14ac:dyDescent="0.25">
      <c r="A13" t="s">
        <v>26</v>
      </c>
      <c r="D13" s="8">
        <f>IF(OR(D5=0,D9=0), ,IF(D9&lt;=4*D5,2/3,IF(AND(D9&gt;4*D5,D9&lt;=8*D5),1,1+1/6)))</f>
        <v>0</v>
      </c>
      <c r="F13" s="7" t="s">
        <v>6</v>
      </c>
    </row>
    <row r="14" spans="1:16" x14ac:dyDescent="0.25">
      <c r="D14" s="11"/>
    </row>
    <row r="15" spans="1:16" x14ac:dyDescent="0.25">
      <c r="A15" t="s">
        <v>16</v>
      </c>
      <c r="D15" s="8">
        <f>IF(OR(D5=0,D3=0), ,VLOOKUP(D5,IF(D3="A325",'A325'!A3:B11,IF(D3="A490",'A490'!A3:B11)),2))</f>
        <v>0</v>
      </c>
      <c r="E15" t="s">
        <v>33</v>
      </c>
      <c r="F15" s="7" t="s">
        <v>30</v>
      </c>
    </row>
    <row r="16" spans="1:16" ht="15.75" thickBot="1" x14ac:dyDescent="0.3">
      <c r="D16" s="8"/>
      <c r="F16" s="7"/>
      <c r="N16" s="10"/>
      <c r="O16" s="10"/>
      <c r="P16" s="10"/>
    </row>
    <row r="17" spans="1:16" ht="16.5" thickTop="1" thickBot="1" x14ac:dyDescent="0.3">
      <c r="A17" s="2"/>
      <c r="B17" s="2"/>
      <c r="C17" s="5"/>
      <c r="D17" s="2"/>
      <c r="E17" s="40"/>
      <c r="F17" s="40"/>
      <c r="G17" s="40"/>
      <c r="H17" s="40"/>
      <c r="I17" s="40"/>
      <c r="J17" s="40"/>
      <c r="N17" s="10"/>
      <c r="O17" s="10"/>
      <c r="P17" s="10"/>
    </row>
    <row r="18" spans="1:16" ht="15.75" thickBot="1" x14ac:dyDescent="0.3">
      <c r="A18" s="29" t="s">
        <v>4</v>
      </c>
      <c r="B18" s="30"/>
      <c r="C18" s="31"/>
      <c r="D18" s="31"/>
      <c r="E18" s="44"/>
      <c r="F18" s="41"/>
      <c r="G18" s="41"/>
      <c r="H18" s="41"/>
      <c r="I18" s="41"/>
      <c r="J18" s="41"/>
      <c r="N18" s="10"/>
      <c r="O18" s="10"/>
      <c r="P18" s="10"/>
    </row>
    <row r="19" spans="1:16" x14ac:dyDescent="0.25">
      <c r="A19" s="32" t="s">
        <v>31</v>
      </c>
      <c r="B19" s="4"/>
      <c r="C19" s="4"/>
      <c r="D19" s="37"/>
      <c r="E19" s="45" t="s">
        <v>33</v>
      </c>
      <c r="F19" s="41"/>
      <c r="G19" s="41"/>
      <c r="H19" s="41"/>
      <c r="I19" s="41"/>
      <c r="J19" s="41"/>
      <c r="N19" s="10"/>
      <c r="O19" s="10"/>
      <c r="P19" s="10"/>
    </row>
    <row r="20" spans="1:16" x14ac:dyDescent="0.25">
      <c r="A20" s="32" t="s">
        <v>36</v>
      </c>
      <c r="B20" s="4"/>
      <c r="C20" s="4"/>
      <c r="D20" s="28" t="str">
        <f>IF(D19=0,"",IF(D19&lt;=D15,"OK","No good"))</f>
        <v/>
      </c>
      <c r="E20" s="45"/>
      <c r="F20" s="41"/>
      <c r="H20" t="s">
        <v>34</v>
      </c>
      <c r="J20" s="41"/>
      <c r="N20" s="10"/>
      <c r="O20" s="10"/>
      <c r="P20" s="10"/>
    </row>
    <row r="21" spans="1:16" ht="15.75" thickBot="1" x14ac:dyDescent="0.3">
      <c r="A21" s="33" t="s">
        <v>35</v>
      </c>
      <c r="B21" s="34"/>
      <c r="C21" s="34"/>
      <c r="D21" s="38"/>
      <c r="E21" s="46"/>
      <c r="F21" s="41"/>
      <c r="G21" s="16" t="s">
        <v>13</v>
      </c>
      <c r="H21" s="16" t="s">
        <v>10</v>
      </c>
      <c r="I21" s="16" t="s">
        <v>11</v>
      </c>
      <c r="J21" s="41"/>
    </row>
    <row r="22" spans="1:16" ht="15.75" thickBot="1" x14ac:dyDescent="0.3">
      <c r="E22" s="41"/>
      <c r="F22" s="42"/>
      <c r="G22" s="39">
        <f>90+D13*360</f>
        <v>90</v>
      </c>
      <c r="H22" s="18">
        <f t="shared" ref="H22:H28" si="0">COS(RADIANS(G22))</f>
        <v>6.1257422745431001E-17</v>
      </c>
      <c r="I22" s="19">
        <f t="shared" ref="I22:I28" si="1">SIN(RADIANS(G22))</f>
        <v>1</v>
      </c>
      <c r="J22" s="41"/>
    </row>
    <row r="23" spans="1:16" ht="15.75" thickBot="1" x14ac:dyDescent="0.3">
      <c r="A23" s="29" t="s">
        <v>5</v>
      </c>
      <c r="B23" s="30"/>
      <c r="C23" s="31"/>
      <c r="D23" s="31"/>
      <c r="E23" s="44"/>
      <c r="F23" s="41"/>
      <c r="G23" s="17">
        <f t="shared" ref="G23:G28" si="2">G22+60</f>
        <v>150</v>
      </c>
      <c r="H23" s="22">
        <f t="shared" si="0"/>
        <v>-0.86602540378443871</v>
      </c>
      <c r="I23" s="23">
        <f t="shared" si="1"/>
        <v>0.49999999999999994</v>
      </c>
      <c r="J23" s="41"/>
    </row>
    <row r="24" spans="1:16" x14ac:dyDescent="0.25">
      <c r="A24" s="32" t="s">
        <v>31</v>
      </c>
      <c r="B24" s="4"/>
      <c r="C24" s="4"/>
      <c r="D24" s="37"/>
      <c r="E24" s="45" t="s">
        <v>33</v>
      </c>
      <c r="F24" s="41"/>
      <c r="G24" s="17">
        <f t="shared" si="2"/>
        <v>210</v>
      </c>
      <c r="H24" s="22">
        <f t="shared" si="0"/>
        <v>-0.8660254037844386</v>
      </c>
      <c r="I24" s="23">
        <f t="shared" si="1"/>
        <v>-0.50000000000000011</v>
      </c>
      <c r="J24" s="41"/>
    </row>
    <row r="25" spans="1:16" x14ac:dyDescent="0.25">
      <c r="A25" s="32" t="s">
        <v>36</v>
      </c>
      <c r="B25" s="4"/>
      <c r="C25" s="4"/>
      <c r="D25" s="28" t="str">
        <f>IF(D24=0,"",IF(D24&lt;=D15,"OK","No good"))</f>
        <v/>
      </c>
      <c r="E25" s="45"/>
      <c r="F25" s="41"/>
      <c r="G25" s="17">
        <f t="shared" si="2"/>
        <v>270</v>
      </c>
      <c r="H25" s="22">
        <f t="shared" si="0"/>
        <v>-1.83772268236293E-16</v>
      </c>
      <c r="I25" s="23">
        <f t="shared" si="1"/>
        <v>-1</v>
      </c>
      <c r="J25" s="41"/>
    </row>
    <row r="26" spans="1:16" ht="15.75" thickBot="1" x14ac:dyDescent="0.3">
      <c r="A26" s="33" t="s">
        <v>35</v>
      </c>
      <c r="B26" s="34"/>
      <c r="C26" s="34"/>
      <c r="D26" s="38"/>
      <c r="E26" s="46"/>
      <c r="F26" s="41"/>
      <c r="G26" s="17">
        <f t="shared" si="2"/>
        <v>330</v>
      </c>
      <c r="H26" s="22">
        <f t="shared" si="0"/>
        <v>0.86602540378443837</v>
      </c>
      <c r="I26" s="23">
        <f t="shared" si="1"/>
        <v>-0.50000000000000044</v>
      </c>
      <c r="J26" s="41"/>
    </row>
    <row r="27" spans="1:16" x14ac:dyDescent="0.25">
      <c r="E27" s="41"/>
      <c r="F27" s="41"/>
      <c r="G27" s="17">
        <f t="shared" si="2"/>
        <v>390</v>
      </c>
      <c r="H27" s="22">
        <f t="shared" si="0"/>
        <v>0.8660254037844386</v>
      </c>
      <c r="I27" s="23">
        <f t="shared" si="1"/>
        <v>0.5</v>
      </c>
      <c r="J27" s="41"/>
    </row>
    <row r="28" spans="1:16" x14ac:dyDescent="0.25">
      <c r="E28" s="41"/>
      <c r="F28" s="41"/>
      <c r="G28" s="17">
        <f t="shared" si="2"/>
        <v>450</v>
      </c>
      <c r="H28" s="26">
        <f t="shared" si="0"/>
        <v>3.06287113727155E-16</v>
      </c>
      <c r="I28" s="27">
        <f t="shared" si="1"/>
        <v>1</v>
      </c>
      <c r="J28" s="41"/>
    </row>
    <row r="29" spans="1:16" x14ac:dyDescent="0.25">
      <c r="E29" s="41"/>
      <c r="F29" s="41"/>
      <c r="G29" s="41"/>
      <c r="J29" s="41"/>
    </row>
    <row r="30" spans="1:16" x14ac:dyDescent="0.25">
      <c r="E30" s="41"/>
      <c r="F30" s="41"/>
      <c r="G30" s="20">
        <v>0</v>
      </c>
      <c r="H30" s="21">
        <v>0</v>
      </c>
      <c r="J30" s="41"/>
    </row>
    <row r="31" spans="1:16" x14ac:dyDescent="0.25">
      <c r="E31" s="41"/>
      <c r="F31" s="41"/>
      <c r="G31" s="24">
        <f>COS(RADIANS(-360*D13+90))</f>
        <v>6.1257422745431001E-17</v>
      </c>
      <c r="H31" s="25">
        <f>SIN(RADIANS(-360*D13+90))</f>
        <v>1</v>
      </c>
      <c r="J31" s="41"/>
    </row>
    <row r="32" spans="1:16" x14ac:dyDescent="0.25">
      <c r="E32" s="41"/>
      <c r="F32" s="41"/>
      <c r="G32" s="41"/>
      <c r="H32" s="41"/>
      <c r="I32" s="41"/>
      <c r="J32" s="41"/>
    </row>
    <row r="33" spans="4:18" x14ac:dyDescent="0.25">
      <c r="E33" s="41"/>
      <c r="F33" s="41"/>
      <c r="G33" s="41"/>
      <c r="H33" s="41"/>
      <c r="I33" s="41"/>
      <c r="J33" s="41"/>
      <c r="K33" s="41"/>
    </row>
    <row r="34" spans="4:18" x14ac:dyDescent="0.25">
      <c r="E34" s="41"/>
      <c r="F34" s="41"/>
      <c r="G34" s="41"/>
      <c r="H34" s="41"/>
      <c r="I34" s="41"/>
      <c r="J34" s="41"/>
      <c r="K34" s="41"/>
    </row>
    <row r="35" spans="4:18" x14ac:dyDescent="0.25">
      <c r="E35" s="41"/>
      <c r="F35" s="41" t="s">
        <v>25</v>
      </c>
      <c r="G35" s="41"/>
      <c r="H35" s="43">
        <f>360*D13</f>
        <v>0</v>
      </c>
      <c r="I35" s="41" t="s">
        <v>12</v>
      </c>
      <c r="J35" s="41"/>
      <c r="K35" s="41"/>
    </row>
    <row r="36" spans="4:18" x14ac:dyDescent="0.25">
      <c r="E36" s="41"/>
      <c r="F36" s="41"/>
      <c r="G36" s="41"/>
      <c r="H36" s="41"/>
      <c r="I36" s="41"/>
      <c r="J36" s="41"/>
      <c r="K36" s="41"/>
    </row>
    <row r="37" spans="4:18" x14ac:dyDescent="0.25">
      <c r="D37" s="16"/>
      <c r="E37" s="41"/>
      <c r="F37" s="41"/>
      <c r="G37" s="41"/>
      <c r="H37" s="41"/>
      <c r="I37" s="41"/>
      <c r="J37" s="41"/>
      <c r="K37" s="41"/>
      <c r="P37" s="1"/>
    </row>
    <row r="38" spans="4:18" x14ac:dyDescent="0.25">
      <c r="E38" s="41"/>
      <c r="F38" s="41"/>
      <c r="G38" s="41"/>
      <c r="H38" s="41"/>
      <c r="I38" s="41"/>
      <c r="J38" s="41"/>
      <c r="K38" s="41"/>
    </row>
    <row r="39" spans="4:18" x14ac:dyDescent="0.25">
      <c r="R39" s="12"/>
    </row>
    <row r="40" spans="4:18" x14ac:dyDescent="0.25">
      <c r="D40" s="16"/>
      <c r="R40" s="13"/>
    </row>
    <row r="41" spans="4:18" x14ac:dyDescent="0.25">
      <c r="F41" s="15"/>
      <c r="R41" s="14"/>
    </row>
    <row r="42" spans="4:18" x14ac:dyDescent="0.25">
      <c r="F42" s="15"/>
      <c r="R42" s="12"/>
    </row>
    <row r="43" spans="4:18" x14ac:dyDescent="0.25">
      <c r="F43" s="15"/>
      <c r="R43" s="12"/>
    </row>
    <row r="44" spans="4:18" x14ac:dyDescent="0.25">
      <c r="F44" s="15"/>
      <c r="R44" s="12"/>
    </row>
    <row r="45" spans="4:18" x14ac:dyDescent="0.25">
      <c r="F45" s="15"/>
      <c r="R45" s="12"/>
    </row>
    <row r="46" spans="4:18" x14ac:dyDescent="0.25">
      <c r="F46" s="15"/>
      <c r="R46" s="12"/>
    </row>
    <row r="47" spans="4:18" x14ac:dyDescent="0.25">
      <c r="F47" s="15"/>
      <c r="R47" s="12"/>
    </row>
    <row r="48" spans="4:18" x14ac:dyDescent="0.25">
      <c r="F48" s="15"/>
      <c r="R48" s="12"/>
    </row>
    <row r="49" spans="6:18" x14ac:dyDescent="0.25">
      <c r="F49" s="15"/>
      <c r="R49" s="12"/>
    </row>
    <row r="50" spans="6:18" x14ac:dyDescent="0.25">
      <c r="F50" s="15"/>
      <c r="R50" s="12"/>
    </row>
    <row r="51" spans="6:18" x14ac:dyDescent="0.25">
      <c r="F51" s="15"/>
      <c r="R51" s="12"/>
    </row>
    <row r="52" spans="6:18" x14ac:dyDescent="0.25">
      <c r="F52" s="15"/>
      <c r="R52" s="12"/>
    </row>
    <row r="53" spans="6:18" x14ac:dyDescent="0.25">
      <c r="F53" s="15"/>
      <c r="R53" s="12"/>
    </row>
    <row r="54" spans="6:18" x14ac:dyDescent="0.25">
      <c r="F54" s="15"/>
      <c r="R54" s="12"/>
    </row>
    <row r="55" spans="6:18" x14ac:dyDescent="0.25">
      <c r="F55" s="15"/>
      <c r="R55" s="12"/>
    </row>
    <row r="56" spans="6:18" x14ac:dyDescent="0.25">
      <c r="F56" s="15"/>
      <c r="R56" s="12"/>
    </row>
    <row r="57" spans="6:18" x14ac:dyDescent="0.25">
      <c r="F57" s="15"/>
      <c r="R57" s="12"/>
    </row>
    <row r="58" spans="6:18" x14ac:dyDescent="0.25">
      <c r="F58" s="15"/>
      <c r="R58" s="12"/>
    </row>
    <row r="59" spans="6:18" x14ac:dyDescent="0.25">
      <c r="F59" s="15"/>
      <c r="R59" s="12"/>
    </row>
    <row r="60" spans="6:18" x14ac:dyDescent="0.25">
      <c r="F60" s="15"/>
      <c r="R60" s="12"/>
    </row>
    <row r="61" spans="6:18" x14ac:dyDescent="0.25">
      <c r="F61" s="15"/>
      <c r="R61" s="12"/>
    </row>
    <row r="62" spans="6:18" x14ac:dyDescent="0.25">
      <c r="F62" s="15"/>
      <c r="R62" s="12"/>
    </row>
    <row r="63" spans="6:18" x14ac:dyDescent="0.25">
      <c r="F63" s="15"/>
      <c r="R63" s="12"/>
    </row>
    <row r="64" spans="6:18" x14ac:dyDescent="0.25">
      <c r="F64" s="15"/>
      <c r="R64" s="12"/>
    </row>
    <row r="65" spans="6:6" x14ac:dyDescent="0.25">
      <c r="F65" s="15"/>
    </row>
    <row r="66" spans="6:6" x14ac:dyDescent="0.25">
      <c r="F66" s="15"/>
    </row>
  </sheetData>
  <sheetProtection sheet="1" objects="1" scenarios="1" selectLockedCells="1"/>
  <conditionalFormatting sqref="D20 D25">
    <cfRule type="cellIs" dxfId="11" priority="5" operator="equal">
      <formula>"OK"</formula>
    </cfRule>
    <cfRule type="cellIs" dxfId="10" priority="6" operator="equal">
      <formula>"No good"</formula>
    </cfRule>
  </conditionalFormatting>
  <conditionalFormatting sqref="D21">
    <cfRule type="cellIs" dxfId="9" priority="3" operator="equal">
      <formula>"Fail"</formula>
    </cfRule>
    <cfRule type="cellIs" dxfId="8" priority="4" operator="equal">
      <formula>"Pass"</formula>
    </cfRule>
  </conditionalFormatting>
  <conditionalFormatting sqref="D26">
    <cfRule type="cellIs" dxfId="7" priority="1" operator="equal">
      <formula>"Fail"</formula>
    </cfRule>
    <cfRule type="cellIs" dxfId="6" priority="2" operator="equal">
      <formula>"Pass"</formula>
    </cfRule>
  </conditionalFormatting>
  <dataValidations count="3">
    <dataValidation type="list" allowBlank="1" showInputMessage="1" showErrorMessage="1" promptTitle="Visual Inspection" prompt="Assemblies that have evidence of shear, stripping, or torsional failure have failed the test.  _x000a__x000a_If the nut cannot be advanced by hand onto the bolt, the assembly has failed the test. _x000a__x000a_Assemblies with manufacturing defects have failed the test." sqref="D21 D26" xr:uid="{00000000-0002-0000-0200-000000000000}">
      <formula1>Visual</formula1>
    </dataValidation>
    <dataValidation type="list" allowBlank="1" showInputMessage="1" showErrorMessage="1" promptTitle="Bolt diameter:" prompt="Choose from the dropdown the diameter of bolt you are using." sqref="D5" xr:uid="{00000000-0002-0000-0200-000001000000}">
      <formula1>bolt_dia</formula1>
    </dataValidation>
    <dataValidation type="list" allowBlank="1" showInputMessage="1" showErrorMessage="1" promptTitle="Bolt selection:" prompt="Choose from the dropdown the ASTM F3125 bolt you are using." sqref="D3" xr:uid="{00000000-0002-0000-0200-000002000000}">
      <formula1>Bolt_Type</formula1>
    </dataValidation>
  </dataValidations>
  <pageMargins left="0.25" right="0.25" top="0.75" bottom="0.75" header="0.3" footer="0.3"/>
  <pageSetup orientation="portrait" horizontalDpi="1200" verticalDpi="1200" r:id="rId1"/>
  <headerFooter>
    <oddHeader xml:space="preserve">&amp;L&amp;G&amp;R&amp;8Project Number:&amp;U________________ &amp;U          
Inspector:&amp;U________________&amp;U
Date:&amp;U________________ &amp;U   </oddHeader>
    <oddFooter>&amp;L&amp;P&amp;R&amp;A
&amp;F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6"/>
  <sheetViews>
    <sheetView tabSelected="1" view="pageLayout" zoomScale="70" zoomScaleNormal="70" zoomScaleSheetLayoutView="85" zoomScalePageLayoutView="70" workbookViewId="0">
      <selection activeCell="D3" sqref="D3"/>
    </sheetView>
  </sheetViews>
  <sheetFormatPr defaultRowHeight="15" x14ac:dyDescent="0.25"/>
  <cols>
    <col min="4" max="4" width="13.85546875" bestFit="1" customWidth="1"/>
    <col min="11" max="11" width="12.85546875" bestFit="1" customWidth="1"/>
    <col min="16" max="16" width="12.85546875" bestFit="1" customWidth="1"/>
    <col min="20" max="20" width="12.85546875" bestFit="1" customWidth="1"/>
    <col min="21" max="21" width="11.85546875" bestFit="1" customWidth="1"/>
    <col min="22" max="22" width="12.85546875" bestFit="1" customWidth="1"/>
    <col min="23" max="23" width="12.28515625" bestFit="1" customWidth="1"/>
  </cols>
  <sheetData>
    <row r="1" spans="1:16" x14ac:dyDescent="0.25">
      <c r="A1" s="3" t="s">
        <v>14</v>
      </c>
    </row>
    <row r="2" spans="1:16" x14ac:dyDescent="0.25">
      <c r="A2" s="3"/>
    </row>
    <row r="3" spans="1:16" x14ac:dyDescent="0.25">
      <c r="A3" t="s">
        <v>24</v>
      </c>
      <c r="D3" s="35"/>
      <c r="F3" s="6" t="s">
        <v>8</v>
      </c>
    </row>
    <row r="4" spans="1:16" x14ac:dyDescent="0.25">
      <c r="D4" s="9"/>
    </row>
    <row r="5" spans="1:16" x14ac:dyDescent="0.25">
      <c r="A5" t="s">
        <v>21</v>
      </c>
      <c r="D5" s="36"/>
      <c r="E5" t="s">
        <v>0</v>
      </c>
      <c r="F5" s="6" t="s">
        <v>9</v>
      </c>
    </row>
    <row r="6" spans="1:16" x14ac:dyDescent="0.25">
      <c r="D6" s="9"/>
    </row>
    <row r="7" spans="1:16" x14ac:dyDescent="0.25">
      <c r="A7" t="s">
        <v>22</v>
      </c>
      <c r="D7" s="47"/>
      <c r="E7" t="s">
        <v>0</v>
      </c>
      <c r="F7" s="6" t="s">
        <v>27</v>
      </c>
    </row>
    <row r="8" spans="1:16" x14ac:dyDescent="0.25">
      <c r="D8" s="9"/>
    </row>
    <row r="9" spans="1:16" x14ac:dyDescent="0.25">
      <c r="A9" t="s">
        <v>23</v>
      </c>
      <c r="D9" s="47"/>
      <c r="E9" t="s">
        <v>0</v>
      </c>
      <c r="F9" s="7" t="s">
        <v>28</v>
      </c>
      <c r="L9" s="1"/>
    </row>
    <row r="10" spans="1:16" x14ac:dyDescent="0.25">
      <c r="D10" s="11"/>
    </row>
    <row r="11" spans="1:16" x14ac:dyDescent="0.25">
      <c r="A11" t="s">
        <v>29</v>
      </c>
      <c r="D11" s="8">
        <f>IF(OR(D5=0,D9=0), ,IF(D9&lt;=4*D5,1/3,IF(AND(D9&gt;4*D5,D9&lt;=8*D5),1/2,2/3)))</f>
        <v>0</v>
      </c>
      <c r="F11" s="7" t="s">
        <v>32</v>
      </c>
    </row>
    <row r="12" spans="1:16" x14ac:dyDescent="0.25">
      <c r="D12" s="8"/>
      <c r="F12" s="7"/>
    </row>
    <row r="13" spans="1:16" x14ac:dyDescent="0.25">
      <c r="A13" t="s">
        <v>26</v>
      </c>
      <c r="D13" s="8">
        <f>IF(OR(D5=0,D9=0), ,IF(D9&lt;=4*D5,2/3,IF(AND(D9&gt;4*D5,D9&lt;=8*D5),1,1+1/6)))</f>
        <v>0</v>
      </c>
      <c r="F13" s="7" t="s">
        <v>6</v>
      </c>
    </row>
    <row r="14" spans="1:16" x14ac:dyDescent="0.25">
      <c r="D14" s="11"/>
    </row>
    <row r="15" spans="1:16" x14ac:dyDescent="0.25">
      <c r="A15" t="s">
        <v>16</v>
      </c>
      <c r="D15" s="8">
        <f>IF(OR(D5=0,D3=0), ,VLOOKUP(D5,IF(D3="A325",'A325'!A3:B11,IF(D3="A490",'A490'!A3:B11)),2))</f>
        <v>0</v>
      </c>
      <c r="E15" t="s">
        <v>33</v>
      </c>
      <c r="F15" s="7" t="s">
        <v>30</v>
      </c>
    </row>
    <row r="16" spans="1:16" ht="15.75" thickBot="1" x14ac:dyDescent="0.3">
      <c r="D16" s="8"/>
      <c r="F16" s="7"/>
      <c r="N16" s="10"/>
      <c r="O16" s="10"/>
      <c r="P16" s="10"/>
    </row>
    <row r="17" spans="1:16" ht="16.5" thickTop="1" thickBot="1" x14ac:dyDescent="0.3">
      <c r="A17" s="2"/>
      <c r="B17" s="2"/>
      <c r="C17" s="5"/>
      <c r="D17" s="2"/>
      <c r="E17" s="40"/>
      <c r="F17" s="40"/>
      <c r="G17" s="40"/>
      <c r="H17" s="40"/>
      <c r="I17" s="40"/>
      <c r="J17" s="40"/>
      <c r="N17" s="10"/>
      <c r="O17" s="10"/>
      <c r="P17" s="10"/>
    </row>
    <row r="18" spans="1:16" ht="15.75" thickBot="1" x14ac:dyDescent="0.3">
      <c r="A18" s="29" t="s">
        <v>4</v>
      </c>
      <c r="B18" s="30"/>
      <c r="C18" s="31"/>
      <c r="D18" s="31"/>
      <c r="E18" s="44"/>
      <c r="F18" s="41"/>
      <c r="G18" s="41"/>
      <c r="H18" s="41"/>
      <c r="I18" s="41"/>
      <c r="J18" s="41"/>
      <c r="N18" s="10"/>
      <c r="O18" s="10"/>
      <c r="P18" s="10"/>
    </row>
    <row r="19" spans="1:16" x14ac:dyDescent="0.25">
      <c r="A19" s="32" t="s">
        <v>31</v>
      </c>
      <c r="B19" s="4"/>
      <c r="C19" s="4"/>
      <c r="D19" s="37"/>
      <c r="E19" s="45" t="s">
        <v>33</v>
      </c>
      <c r="F19" s="41"/>
      <c r="G19" s="41"/>
      <c r="H19" s="41"/>
      <c r="I19" s="41"/>
      <c r="J19" s="41"/>
      <c r="N19" s="10"/>
      <c r="O19" s="10"/>
      <c r="P19" s="10"/>
    </row>
    <row r="20" spans="1:16" x14ac:dyDescent="0.25">
      <c r="A20" s="32" t="s">
        <v>36</v>
      </c>
      <c r="B20" s="4"/>
      <c r="C20" s="4"/>
      <c r="D20" s="28" t="str">
        <f>IF(D19=0,"",IF(D19&lt;=D15,"OK","No good"))</f>
        <v/>
      </c>
      <c r="E20" s="45"/>
      <c r="F20" s="41"/>
      <c r="H20" t="s">
        <v>34</v>
      </c>
      <c r="J20" s="41"/>
      <c r="N20" s="10"/>
      <c r="O20" s="10"/>
      <c r="P20" s="10"/>
    </row>
    <row r="21" spans="1:16" ht="15.75" thickBot="1" x14ac:dyDescent="0.3">
      <c r="A21" s="33" t="s">
        <v>35</v>
      </c>
      <c r="B21" s="34"/>
      <c r="C21" s="34"/>
      <c r="D21" s="38"/>
      <c r="E21" s="46"/>
      <c r="F21" s="41"/>
      <c r="G21" s="16" t="s">
        <v>13</v>
      </c>
      <c r="H21" s="16" t="s">
        <v>10</v>
      </c>
      <c r="I21" s="16" t="s">
        <v>11</v>
      </c>
      <c r="J21" s="41"/>
    </row>
    <row r="22" spans="1:16" ht="15.75" thickBot="1" x14ac:dyDescent="0.3">
      <c r="E22" s="41"/>
      <c r="F22" s="42"/>
      <c r="G22" s="39">
        <f>90+D13*360</f>
        <v>90</v>
      </c>
      <c r="H22" s="18">
        <f t="shared" ref="H22:H28" si="0">COS(RADIANS(G22))</f>
        <v>6.1257422745431001E-17</v>
      </c>
      <c r="I22" s="19">
        <f t="shared" ref="I22:I28" si="1">SIN(RADIANS(G22))</f>
        <v>1</v>
      </c>
      <c r="J22" s="41"/>
    </row>
    <row r="23" spans="1:16" ht="15.75" thickBot="1" x14ac:dyDescent="0.3">
      <c r="A23" s="29" t="s">
        <v>5</v>
      </c>
      <c r="B23" s="30"/>
      <c r="C23" s="31"/>
      <c r="D23" s="31"/>
      <c r="E23" s="44"/>
      <c r="F23" s="41"/>
      <c r="G23" s="17">
        <f t="shared" ref="G23:G28" si="2">G22+60</f>
        <v>150</v>
      </c>
      <c r="H23" s="22">
        <f t="shared" si="0"/>
        <v>-0.86602540378443871</v>
      </c>
      <c r="I23" s="23">
        <f t="shared" si="1"/>
        <v>0.49999999999999994</v>
      </c>
      <c r="J23" s="41"/>
    </row>
    <row r="24" spans="1:16" x14ac:dyDescent="0.25">
      <c r="A24" s="32" t="s">
        <v>31</v>
      </c>
      <c r="B24" s="4"/>
      <c r="C24" s="4"/>
      <c r="D24" s="37"/>
      <c r="E24" s="45" t="s">
        <v>33</v>
      </c>
      <c r="F24" s="41"/>
      <c r="G24" s="17">
        <f t="shared" si="2"/>
        <v>210</v>
      </c>
      <c r="H24" s="22">
        <f t="shared" si="0"/>
        <v>-0.8660254037844386</v>
      </c>
      <c r="I24" s="23">
        <f t="shared" si="1"/>
        <v>-0.50000000000000011</v>
      </c>
      <c r="J24" s="41"/>
    </row>
    <row r="25" spans="1:16" x14ac:dyDescent="0.25">
      <c r="A25" s="32" t="s">
        <v>36</v>
      </c>
      <c r="B25" s="4"/>
      <c r="C25" s="4"/>
      <c r="D25" s="28" t="str">
        <f>IF(D24=0,"",IF(D24&lt;=D15,"OK","No good"))</f>
        <v/>
      </c>
      <c r="E25" s="45"/>
      <c r="F25" s="41"/>
      <c r="G25" s="17">
        <f t="shared" si="2"/>
        <v>270</v>
      </c>
      <c r="H25" s="22">
        <f t="shared" si="0"/>
        <v>-1.83772268236293E-16</v>
      </c>
      <c r="I25" s="23">
        <f t="shared" si="1"/>
        <v>-1</v>
      </c>
      <c r="J25" s="41"/>
    </row>
    <row r="26" spans="1:16" ht="15.75" thickBot="1" x14ac:dyDescent="0.3">
      <c r="A26" s="33" t="s">
        <v>35</v>
      </c>
      <c r="B26" s="34"/>
      <c r="C26" s="34"/>
      <c r="D26" s="38"/>
      <c r="E26" s="46"/>
      <c r="F26" s="41"/>
      <c r="G26" s="17">
        <f t="shared" si="2"/>
        <v>330</v>
      </c>
      <c r="H26" s="22">
        <f t="shared" si="0"/>
        <v>0.86602540378443837</v>
      </c>
      <c r="I26" s="23">
        <f t="shared" si="1"/>
        <v>-0.50000000000000044</v>
      </c>
      <c r="J26" s="41"/>
    </row>
    <row r="27" spans="1:16" x14ac:dyDescent="0.25">
      <c r="E27" s="41"/>
      <c r="F27" s="41"/>
      <c r="G27" s="17">
        <f t="shared" si="2"/>
        <v>390</v>
      </c>
      <c r="H27" s="22">
        <f t="shared" si="0"/>
        <v>0.8660254037844386</v>
      </c>
      <c r="I27" s="23">
        <f t="shared" si="1"/>
        <v>0.5</v>
      </c>
      <c r="J27" s="41"/>
    </row>
    <row r="28" spans="1:16" x14ac:dyDescent="0.25">
      <c r="E28" s="41"/>
      <c r="F28" s="41"/>
      <c r="G28" s="17">
        <f t="shared" si="2"/>
        <v>450</v>
      </c>
      <c r="H28" s="26">
        <f t="shared" si="0"/>
        <v>3.06287113727155E-16</v>
      </c>
      <c r="I28" s="27">
        <f t="shared" si="1"/>
        <v>1</v>
      </c>
      <c r="J28" s="41"/>
    </row>
    <row r="29" spans="1:16" x14ac:dyDescent="0.25">
      <c r="E29" s="41"/>
      <c r="F29" s="41"/>
      <c r="G29" s="41"/>
      <c r="J29" s="41"/>
    </row>
    <row r="30" spans="1:16" x14ac:dyDescent="0.25">
      <c r="E30" s="41"/>
      <c r="F30" s="41"/>
      <c r="G30" s="20">
        <v>0</v>
      </c>
      <c r="H30" s="21">
        <v>0</v>
      </c>
      <c r="J30" s="41"/>
    </row>
    <row r="31" spans="1:16" x14ac:dyDescent="0.25">
      <c r="E31" s="41"/>
      <c r="F31" s="41"/>
      <c r="G31" s="24">
        <f>COS(RADIANS(-360*D13+90))</f>
        <v>6.1257422745431001E-17</v>
      </c>
      <c r="H31" s="25">
        <f>SIN(RADIANS(-360*D13+90))</f>
        <v>1</v>
      </c>
      <c r="J31" s="41"/>
    </row>
    <row r="32" spans="1:16" x14ac:dyDescent="0.25">
      <c r="E32" s="41"/>
      <c r="F32" s="41"/>
      <c r="G32" s="41"/>
      <c r="H32" s="41"/>
      <c r="I32" s="41"/>
      <c r="J32" s="41"/>
    </row>
    <row r="33" spans="4:18" x14ac:dyDescent="0.25">
      <c r="E33" s="41"/>
      <c r="F33" s="41"/>
      <c r="G33" s="41"/>
      <c r="H33" s="41"/>
      <c r="I33" s="41"/>
      <c r="J33" s="41"/>
      <c r="K33" s="41"/>
    </row>
    <row r="34" spans="4:18" x14ac:dyDescent="0.25">
      <c r="E34" s="41"/>
      <c r="F34" s="41"/>
      <c r="G34" s="41"/>
      <c r="H34" s="41"/>
      <c r="I34" s="41"/>
      <c r="J34" s="41"/>
      <c r="K34" s="41"/>
    </row>
    <row r="35" spans="4:18" x14ac:dyDescent="0.25">
      <c r="E35" s="41"/>
      <c r="F35" s="41" t="s">
        <v>25</v>
      </c>
      <c r="G35" s="41"/>
      <c r="H35" s="43">
        <f>360*D13</f>
        <v>0</v>
      </c>
      <c r="I35" s="41" t="s">
        <v>12</v>
      </c>
      <c r="J35" s="41"/>
      <c r="K35" s="41"/>
    </row>
    <row r="36" spans="4:18" x14ac:dyDescent="0.25">
      <c r="E36" s="41"/>
      <c r="F36" s="41"/>
      <c r="G36" s="41"/>
      <c r="H36" s="41"/>
      <c r="I36" s="41"/>
      <c r="J36" s="41"/>
      <c r="K36" s="41"/>
    </row>
    <row r="37" spans="4:18" x14ac:dyDescent="0.25">
      <c r="D37" s="16"/>
      <c r="E37" s="41"/>
      <c r="F37" s="41"/>
      <c r="G37" s="41"/>
      <c r="H37" s="41"/>
      <c r="I37" s="41"/>
      <c r="J37" s="41"/>
      <c r="K37" s="41"/>
      <c r="P37" s="1"/>
    </row>
    <row r="38" spans="4:18" x14ac:dyDescent="0.25">
      <c r="E38" s="41"/>
      <c r="F38" s="41"/>
      <c r="G38" s="41"/>
      <c r="H38" s="41"/>
      <c r="I38" s="41"/>
      <c r="J38" s="41"/>
      <c r="K38" s="41"/>
    </row>
    <row r="39" spans="4:18" x14ac:dyDescent="0.25">
      <c r="R39" s="12"/>
    </row>
    <row r="40" spans="4:18" x14ac:dyDescent="0.25">
      <c r="D40" s="16"/>
      <c r="R40" s="13"/>
    </row>
    <row r="41" spans="4:18" x14ac:dyDescent="0.25">
      <c r="F41" s="15"/>
      <c r="R41" s="14"/>
    </row>
    <row r="42" spans="4:18" x14ac:dyDescent="0.25">
      <c r="F42" s="15"/>
      <c r="R42" s="12"/>
    </row>
    <row r="43" spans="4:18" x14ac:dyDescent="0.25">
      <c r="F43" s="15"/>
      <c r="R43" s="12"/>
    </row>
    <row r="44" spans="4:18" x14ac:dyDescent="0.25">
      <c r="F44" s="15"/>
      <c r="R44" s="12"/>
    </row>
    <row r="45" spans="4:18" x14ac:dyDescent="0.25">
      <c r="F45" s="15"/>
      <c r="R45" s="12"/>
    </row>
    <row r="46" spans="4:18" x14ac:dyDescent="0.25">
      <c r="F46" s="15"/>
      <c r="R46" s="12"/>
    </row>
    <row r="47" spans="4:18" x14ac:dyDescent="0.25">
      <c r="F47" s="15"/>
      <c r="R47" s="12"/>
    </row>
    <row r="48" spans="4:18" x14ac:dyDescent="0.25">
      <c r="F48" s="15"/>
      <c r="R48" s="12"/>
    </row>
    <row r="49" spans="6:18" x14ac:dyDescent="0.25">
      <c r="F49" s="15"/>
      <c r="R49" s="12"/>
    </row>
    <row r="50" spans="6:18" x14ac:dyDescent="0.25">
      <c r="F50" s="15"/>
      <c r="R50" s="12"/>
    </row>
    <row r="51" spans="6:18" x14ac:dyDescent="0.25">
      <c r="F51" s="15"/>
      <c r="R51" s="12"/>
    </row>
    <row r="52" spans="6:18" x14ac:dyDescent="0.25">
      <c r="F52" s="15"/>
      <c r="R52" s="12"/>
    </row>
    <row r="53" spans="6:18" x14ac:dyDescent="0.25">
      <c r="F53" s="15"/>
      <c r="R53" s="12"/>
    </row>
    <row r="54" spans="6:18" x14ac:dyDescent="0.25">
      <c r="F54" s="15"/>
      <c r="R54" s="12"/>
    </row>
    <row r="55" spans="6:18" x14ac:dyDescent="0.25">
      <c r="F55" s="15"/>
      <c r="R55" s="12"/>
    </row>
    <row r="56" spans="6:18" x14ac:dyDescent="0.25">
      <c r="F56" s="15"/>
      <c r="R56" s="12"/>
    </row>
    <row r="57" spans="6:18" x14ac:dyDescent="0.25">
      <c r="F57" s="15"/>
      <c r="R57" s="12"/>
    </row>
    <row r="58" spans="6:18" x14ac:dyDescent="0.25">
      <c r="F58" s="15"/>
      <c r="R58" s="12"/>
    </row>
    <row r="59" spans="6:18" x14ac:dyDescent="0.25">
      <c r="F59" s="15"/>
      <c r="R59" s="12"/>
    </row>
    <row r="60" spans="6:18" x14ac:dyDescent="0.25">
      <c r="F60" s="15"/>
      <c r="R60" s="12"/>
    </row>
    <row r="61" spans="6:18" x14ac:dyDescent="0.25">
      <c r="F61" s="15"/>
      <c r="R61" s="12"/>
    </row>
    <row r="62" spans="6:18" x14ac:dyDescent="0.25">
      <c r="F62" s="15"/>
      <c r="R62" s="12"/>
    </row>
    <row r="63" spans="6:18" x14ac:dyDescent="0.25">
      <c r="F63" s="15"/>
      <c r="R63" s="12"/>
    </row>
    <row r="64" spans="6:18" x14ac:dyDescent="0.25">
      <c r="F64" s="15"/>
      <c r="R64" s="12"/>
    </row>
    <row r="65" spans="6:6" x14ac:dyDescent="0.25">
      <c r="F65" s="15"/>
    </row>
    <row r="66" spans="6:6" x14ac:dyDescent="0.25">
      <c r="F66" s="15"/>
    </row>
  </sheetData>
  <sheetProtection sheet="1" objects="1" scenarios="1" selectLockedCells="1"/>
  <conditionalFormatting sqref="D20 D25">
    <cfRule type="cellIs" dxfId="5" priority="5" operator="equal">
      <formula>"OK"</formula>
    </cfRule>
    <cfRule type="cellIs" dxfId="4" priority="6" operator="equal">
      <formula>"No good"</formula>
    </cfRule>
  </conditionalFormatting>
  <conditionalFormatting sqref="D21">
    <cfRule type="cellIs" dxfId="3" priority="3" operator="equal">
      <formula>"Fail"</formula>
    </cfRule>
    <cfRule type="cellIs" dxfId="2" priority="4" operator="equal">
      <formula>"Pass"</formula>
    </cfRule>
  </conditionalFormatting>
  <conditionalFormatting sqref="D26">
    <cfRule type="cellIs" dxfId="1" priority="1" operator="equal">
      <formula>"Fail"</formula>
    </cfRule>
    <cfRule type="cellIs" dxfId="0" priority="2" operator="equal">
      <formula>"Pass"</formula>
    </cfRule>
  </conditionalFormatting>
  <dataValidations count="3">
    <dataValidation type="list" allowBlank="1" showInputMessage="1" showErrorMessage="1" promptTitle="Bolt selection:" prompt="Choose from the dropdown the ASTM F3125 bolt you are using." sqref="D3" xr:uid="{00000000-0002-0000-0300-000000000000}">
      <formula1>Bolt_Type</formula1>
    </dataValidation>
    <dataValidation type="list" allowBlank="1" showInputMessage="1" showErrorMessage="1" promptTitle="Bolt diameter:" prompt="Choose from the dropdown the diameter of bolt you are using." sqref="D5" xr:uid="{00000000-0002-0000-0300-000001000000}">
      <formula1>bolt_dia</formula1>
    </dataValidation>
    <dataValidation type="list" allowBlank="1" showInputMessage="1" showErrorMessage="1" promptTitle="Visual Inspection" prompt="Assemblies that have evidence of shear, stripping, or torsional failure have failed the test.  _x000a__x000a_If the nut cannot be advanced by hand onto the bolt, the assembly has failed the test. _x000a__x000a_Assemblies with manufacturing defects have failed the test." sqref="D21 D26" xr:uid="{00000000-0002-0000-0300-000002000000}">
      <formula1>Visual</formula1>
    </dataValidation>
  </dataValidations>
  <pageMargins left="0.25" right="0.25" top="0.75" bottom="0.75" header="0.3" footer="0.3"/>
  <pageSetup orientation="portrait" horizontalDpi="1200" verticalDpi="1200" r:id="rId1"/>
  <headerFooter>
    <oddHeader xml:space="preserve">&amp;L&amp;G&amp;R&amp;8Project Number:&amp;U________________ &amp;U          
Inspector:&amp;U________________&amp;U
Date:&amp;U________________ &amp;U   </oddHeader>
    <oddFooter>&amp;L&amp;P&amp;R&amp;A
&amp;F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"/>
  <sheetViews>
    <sheetView workbookViewId="0">
      <selection activeCell="B8" sqref="B8"/>
    </sheetView>
  </sheetViews>
  <sheetFormatPr defaultRowHeight="15" x14ac:dyDescent="0.25"/>
  <sheetData>
    <row r="1" spans="1:2" x14ac:dyDescent="0.25">
      <c r="A1" t="s">
        <v>17</v>
      </c>
    </row>
    <row r="2" spans="1:2" x14ac:dyDescent="0.25">
      <c r="A2" t="s">
        <v>3</v>
      </c>
      <c r="B2" t="s">
        <v>15</v>
      </c>
    </row>
    <row r="3" spans="1:2" x14ac:dyDescent="0.25">
      <c r="A3" s="1">
        <f>1/2</f>
        <v>0.5</v>
      </c>
      <c r="B3">
        <v>150</v>
      </c>
    </row>
    <row r="4" spans="1:2" x14ac:dyDescent="0.25">
      <c r="A4" s="1">
        <f>5/8</f>
        <v>0.625</v>
      </c>
      <c r="B4">
        <v>290</v>
      </c>
    </row>
    <row r="5" spans="1:2" x14ac:dyDescent="0.25">
      <c r="A5" s="1">
        <f>3/4</f>
        <v>0.75</v>
      </c>
      <c r="B5">
        <v>500</v>
      </c>
    </row>
    <row r="6" spans="1:2" x14ac:dyDescent="0.25">
      <c r="A6" s="1">
        <f>7/8</f>
        <v>0.875</v>
      </c>
      <c r="B6">
        <v>820</v>
      </c>
    </row>
    <row r="7" spans="1:2" x14ac:dyDescent="0.25">
      <c r="A7" s="1">
        <f>1</f>
        <v>1</v>
      </c>
      <c r="B7">
        <v>1230</v>
      </c>
    </row>
    <row r="8" spans="1:2" x14ac:dyDescent="0.25">
      <c r="A8" s="1">
        <f>1.125</f>
        <v>1.125</v>
      </c>
      <c r="B8">
        <v>1730</v>
      </c>
    </row>
    <row r="9" spans="1:2" x14ac:dyDescent="0.25">
      <c r="A9" s="1">
        <f>1.25</f>
        <v>1.25</v>
      </c>
      <c r="B9">
        <v>2450</v>
      </c>
    </row>
    <row r="10" spans="1:2" x14ac:dyDescent="0.25">
      <c r="A10" s="1">
        <f>1.375</f>
        <v>1.375</v>
      </c>
      <c r="B10">
        <v>3210</v>
      </c>
    </row>
    <row r="11" spans="1:2" x14ac:dyDescent="0.25">
      <c r="A11" s="1">
        <f>1.5</f>
        <v>1.5</v>
      </c>
      <c r="B11">
        <v>4250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workbookViewId="0">
      <selection activeCell="A7" sqref="A7"/>
    </sheetView>
  </sheetViews>
  <sheetFormatPr defaultRowHeight="15" x14ac:dyDescent="0.25"/>
  <sheetData>
    <row r="1" spans="1:2" x14ac:dyDescent="0.25">
      <c r="A1" t="s">
        <v>17</v>
      </c>
    </row>
    <row r="2" spans="1:2" x14ac:dyDescent="0.25">
      <c r="A2" t="s">
        <v>3</v>
      </c>
      <c r="B2" t="s">
        <v>15</v>
      </c>
    </row>
    <row r="3" spans="1:2" x14ac:dyDescent="0.25">
      <c r="A3" s="1">
        <f>1/2</f>
        <v>0.5</v>
      </c>
      <c r="B3">
        <v>180</v>
      </c>
    </row>
    <row r="4" spans="1:2" x14ac:dyDescent="0.25">
      <c r="A4" s="1">
        <f>5/8</f>
        <v>0.625</v>
      </c>
      <c r="B4">
        <v>370</v>
      </c>
    </row>
    <row r="5" spans="1:2" x14ac:dyDescent="0.25">
      <c r="A5" s="1">
        <f>3/4</f>
        <v>0.75</v>
      </c>
      <c r="B5">
        <v>630</v>
      </c>
    </row>
    <row r="6" spans="1:2" x14ac:dyDescent="0.25">
      <c r="A6" s="1">
        <f>7/8</f>
        <v>0.875</v>
      </c>
      <c r="B6">
        <v>1020</v>
      </c>
    </row>
    <row r="7" spans="1:2" x14ac:dyDescent="0.25">
      <c r="A7" s="1">
        <f>1</f>
        <v>1</v>
      </c>
      <c r="B7">
        <v>1540</v>
      </c>
    </row>
    <row r="8" spans="1:2" x14ac:dyDescent="0.25">
      <c r="A8" s="1">
        <f>1.125</f>
        <v>1.125</v>
      </c>
      <c r="B8">
        <v>2160</v>
      </c>
    </row>
    <row r="9" spans="1:2" x14ac:dyDescent="0.25">
      <c r="A9" s="1">
        <f>1.25</f>
        <v>1.25</v>
      </c>
      <c r="B9">
        <v>3050</v>
      </c>
    </row>
    <row r="10" spans="1:2" x14ac:dyDescent="0.25">
      <c r="A10" s="1">
        <f>1.375</f>
        <v>1.375</v>
      </c>
      <c r="B10">
        <v>3980</v>
      </c>
    </row>
    <row r="11" spans="1:2" x14ac:dyDescent="0.25">
      <c r="A11" s="1">
        <f>1.5</f>
        <v>1.5</v>
      </c>
      <c r="B11">
        <v>5310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9"/>
  <sheetViews>
    <sheetView workbookViewId="0">
      <selection activeCell="L21" sqref="L21"/>
    </sheetView>
  </sheetViews>
  <sheetFormatPr defaultRowHeight="15" x14ac:dyDescent="0.25"/>
  <sheetData>
    <row r="1" spans="1:5" x14ac:dyDescent="0.25">
      <c r="A1" t="s">
        <v>1</v>
      </c>
      <c r="C1" t="s">
        <v>3</v>
      </c>
      <c r="E1" t="s">
        <v>18</v>
      </c>
    </row>
    <row r="2" spans="1:5" x14ac:dyDescent="0.25">
      <c r="A2" t="s">
        <v>2</v>
      </c>
      <c r="C2" s="1">
        <v>0.5</v>
      </c>
      <c r="E2" t="s">
        <v>19</v>
      </c>
    </row>
    <row r="3" spans="1:5" x14ac:dyDescent="0.25">
      <c r="A3" t="s">
        <v>7</v>
      </c>
      <c r="C3" s="1">
        <v>0.625</v>
      </c>
      <c r="E3" t="s">
        <v>20</v>
      </c>
    </row>
    <row r="4" spans="1:5" x14ac:dyDescent="0.25">
      <c r="C4" s="1">
        <v>0.75</v>
      </c>
    </row>
    <row r="5" spans="1:5" x14ac:dyDescent="0.25">
      <c r="C5" s="1">
        <v>0.875</v>
      </c>
    </row>
    <row r="6" spans="1:5" x14ac:dyDescent="0.25">
      <c r="C6" s="1">
        <v>1</v>
      </c>
    </row>
    <row r="7" spans="1:5" x14ac:dyDescent="0.25">
      <c r="C7" s="1">
        <v>1.125</v>
      </c>
    </row>
    <row r="8" spans="1:5" x14ac:dyDescent="0.25">
      <c r="C8" s="1">
        <v>1.25</v>
      </c>
    </row>
    <row r="9" spans="1:5" x14ac:dyDescent="0.25">
      <c r="C9" s="1">
        <v>1.375</v>
      </c>
    </row>
    <row r="10" spans="1:5" x14ac:dyDescent="0.25">
      <c r="C10" s="1">
        <v>1.5</v>
      </c>
    </row>
    <row r="14" spans="1:5" x14ac:dyDescent="0.25">
      <c r="A14" s="16" t="s">
        <v>13</v>
      </c>
      <c r="B14" s="16" t="s">
        <v>10</v>
      </c>
      <c r="C14" s="16" t="s">
        <v>11</v>
      </c>
      <c r="D14" s="16"/>
      <c r="E14" s="16"/>
    </row>
    <row r="15" spans="1:5" x14ac:dyDescent="0.25">
      <c r="A15" s="17">
        <v>0</v>
      </c>
      <c r="B15" s="18">
        <f t="shared" ref="B15:B39" si="0">COS(RADIANS(A15))</f>
        <v>1</v>
      </c>
      <c r="C15" s="19">
        <f t="shared" ref="C15:C39" si="1">SIN(RADIANS(A15))</f>
        <v>0</v>
      </c>
    </row>
    <row r="16" spans="1:5" x14ac:dyDescent="0.25">
      <c r="A16" s="17">
        <f t="shared" ref="A16:A39" si="2">A15+15</f>
        <v>15</v>
      </c>
      <c r="B16" s="22">
        <f t="shared" si="0"/>
        <v>0.96592582628906831</v>
      </c>
      <c r="C16" s="23">
        <f t="shared" si="1"/>
        <v>0.25881904510252074</v>
      </c>
    </row>
    <row r="17" spans="1:5" x14ac:dyDescent="0.25">
      <c r="A17" s="17">
        <f t="shared" si="2"/>
        <v>30</v>
      </c>
      <c r="B17" s="22">
        <f t="shared" si="0"/>
        <v>0.86602540378443871</v>
      </c>
      <c r="C17" s="23">
        <f t="shared" si="1"/>
        <v>0.49999999999999994</v>
      </c>
      <c r="D17" s="16"/>
      <c r="E17" s="16"/>
    </row>
    <row r="18" spans="1:5" x14ac:dyDescent="0.25">
      <c r="A18" s="17">
        <f t="shared" si="2"/>
        <v>45</v>
      </c>
      <c r="B18" s="22">
        <f t="shared" si="0"/>
        <v>0.70710678118654757</v>
      </c>
      <c r="C18" s="23">
        <f t="shared" si="1"/>
        <v>0.70710678118654746</v>
      </c>
      <c r="D18" s="16"/>
      <c r="E18" s="16"/>
    </row>
    <row r="19" spans="1:5" x14ac:dyDescent="0.25">
      <c r="A19" s="17">
        <f t="shared" si="2"/>
        <v>60</v>
      </c>
      <c r="B19" s="22">
        <f t="shared" si="0"/>
        <v>0.50000000000000011</v>
      </c>
      <c r="C19" s="23">
        <f t="shared" si="1"/>
        <v>0.8660254037844386</v>
      </c>
      <c r="D19" s="16"/>
      <c r="E19" s="16"/>
    </row>
    <row r="20" spans="1:5" x14ac:dyDescent="0.25">
      <c r="A20" s="17">
        <f t="shared" si="2"/>
        <v>75</v>
      </c>
      <c r="B20" s="22">
        <f t="shared" si="0"/>
        <v>0.25881904510252074</v>
      </c>
      <c r="C20" s="23">
        <f t="shared" si="1"/>
        <v>0.96592582628906831</v>
      </c>
      <c r="D20" s="16"/>
      <c r="E20" s="16"/>
    </row>
    <row r="21" spans="1:5" x14ac:dyDescent="0.25">
      <c r="A21" s="17">
        <f t="shared" si="2"/>
        <v>90</v>
      </c>
      <c r="B21" s="22">
        <f t="shared" si="0"/>
        <v>6.1257422745431001E-17</v>
      </c>
      <c r="C21" s="23">
        <f t="shared" si="1"/>
        <v>1</v>
      </c>
      <c r="D21" s="16"/>
      <c r="E21" s="16"/>
    </row>
    <row r="22" spans="1:5" x14ac:dyDescent="0.25">
      <c r="A22" s="17">
        <f t="shared" si="2"/>
        <v>105</v>
      </c>
      <c r="B22" s="22">
        <f t="shared" si="0"/>
        <v>-0.25881904510252085</v>
      </c>
      <c r="C22" s="23">
        <f t="shared" si="1"/>
        <v>0.96592582628906831</v>
      </c>
      <c r="D22" s="16"/>
      <c r="E22" s="16"/>
    </row>
    <row r="23" spans="1:5" x14ac:dyDescent="0.25">
      <c r="A23" s="17">
        <f t="shared" si="2"/>
        <v>120</v>
      </c>
      <c r="B23" s="22">
        <f t="shared" si="0"/>
        <v>-0.49999999999999978</v>
      </c>
      <c r="C23" s="23">
        <f t="shared" si="1"/>
        <v>0.86602540378443871</v>
      </c>
      <c r="D23" s="16"/>
      <c r="E23" s="16"/>
    </row>
    <row r="24" spans="1:5" x14ac:dyDescent="0.25">
      <c r="A24" s="17">
        <f t="shared" si="2"/>
        <v>135</v>
      </c>
      <c r="B24" s="22">
        <f t="shared" si="0"/>
        <v>-0.70710678118654746</v>
      </c>
      <c r="C24" s="23">
        <f t="shared" si="1"/>
        <v>0.70710678118654757</v>
      </c>
      <c r="D24" s="16"/>
      <c r="E24" s="16"/>
    </row>
    <row r="25" spans="1:5" x14ac:dyDescent="0.25">
      <c r="A25" s="17">
        <f t="shared" si="2"/>
        <v>150</v>
      </c>
      <c r="B25" s="22">
        <f t="shared" si="0"/>
        <v>-0.86602540378443871</v>
      </c>
      <c r="C25" s="23">
        <f t="shared" si="1"/>
        <v>0.49999999999999994</v>
      </c>
      <c r="D25" s="16"/>
      <c r="E25" s="16"/>
    </row>
    <row r="26" spans="1:5" x14ac:dyDescent="0.25">
      <c r="A26" s="17">
        <f t="shared" si="2"/>
        <v>165</v>
      </c>
      <c r="B26" s="22">
        <f t="shared" si="0"/>
        <v>-0.9659258262890682</v>
      </c>
      <c r="C26" s="23">
        <f t="shared" si="1"/>
        <v>0.25881904510252102</v>
      </c>
      <c r="D26" s="16"/>
      <c r="E26" s="16"/>
    </row>
    <row r="27" spans="1:5" x14ac:dyDescent="0.25">
      <c r="A27" s="17">
        <f t="shared" si="2"/>
        <v>180</v>
      </c>
      <c r="B27" s="22">
        <f t="shared" si="0"/>
        <v>-1</v>
      </c>
      <c r="C27" s="23">
        <f t="shared" si="1"/>
        <v>1.22514845490862E-16</v>
      </c>
      <c r="D27" s="16"/>
      <c r="E27" s="16"/>
    </row>
    <row r="28" spans="1:5" x14ac:dyDescent="0.25">
      <c r="A28" s="17">
        <f t="shared" si="2"/>
        <v>195</v>
      </c>
      <c r="B28" s="22">
        <f t="shared" si="0"/>
        <v>-0.96592582628906831</v>
      </c>
      <c r="C28" s="23">
        <f t="shared" si="1"/>
        <v>-0.25881904510252079</v>
      </c>
      <c r="D28" s="16"/>
      <c r="E28" s="16"/>
    </row>
    <row r="29" spans="1:5" x14ac:dyDescent="0.25">
      <c r="A29" s="17">
        <f t="shared" si="2"/>
        <v>210</v>
      </c>
      <c r="B29" s="22">
        <f t="shared" si="0"/>
        <v>-0.8660254037844386</v>
      </c>
      <c r="C29" s="23">
        <f t="shared" si="1"/>
        <v>-0.50000000000000011</v>
      </c>
      <c r="D29" s="16"/>
      <c r="E29" s="16"/>
    </row>
    <row r="30" spans="1:5" x14ac:dyDescent="0.25">
      <c r="A30" s="17">
        <f t="shared" si="2"/>
        <v>225</v>
      </c>
      <c r="B30" s="22">
        <f t="shared" si="0"/>
        <v>-0.70710678118654768</v>
      </c>
      <c r="C30" s="23">
        <f t="shared" si="1"/>
        <v>-0.70710678118654746</v>
      </c>
      <c r="D30" s="16"/>
      <c r="E30" s="16"/>
    </row>
    <row r="31" spans="1:5" x14ac:dyDescent="0.25">
      <c r="A31" s="17">
        <f t="shared" si="2"/>
        <v>240</v>
      </c>
      <c r="B31" s="22">
        <f t="shared" si="0"/>
        <v>-0.50000000000000044</v>
      </c>
      <c r="C31" s="23">
        <f t="shared" si="1"/>
        <v>-0.86602540378443837</v>
      </c>
      <c r="D31" s="16"/>
      <c r="E31" s="16"/>
    </row>
    <row r="32" spans="1:5" x14ac:dyDescent="0.25">
      <c r="A32" s="17">
        <f t="shared" si="2"/>
        <v>255</v>
      </c>
      <c r="B32" s="22">
        <f t="shared" si="0"/>
        <v>-0.25881904510252063</v>
      </c>
      <c r="C32" s="23">
        <f t="shared" si="1"/>
        <v>-0.96592582628906831</v>
      </c>
      <c r="D32" s="16"/>
      <c r="E32" s="16"/>
    </row>
    <row r="33" spans="1:5" x14ac:dyDescent="0.25">
      <c r="A33" s="17">
        <f t="shared" si="2"/>
        <v>270</v>
      </c>
      <c r="B33" s="22">
        <f t="shared" si="0"/>
        <v>-1.83772268236293E-16</v>
      </c>
      <c r="C33" s="23">
        <f t="shared" si="1"/>
        <v>-1</v>
      </c>
      <c r="D33" s="16"/>
      <c r="E33" s="16"/>
    </row>
    <row r="34" spans="1:5" x14ac:dyDescent="0.25">
      <c r="A34" s="17">
        <f t="shared" si="2"/>
        <v>285</v>
      </c>
      <c r="B34" s="22">
        <f t="shared" si="0"/>
        <v>0.2588190451025203</v>
      </c>
      <c r="C34" s="23">
        <f t="shared" si="1"/>
        <v>-0.96592582628906842</v>
      </c>
      <c r="D34" s="16"/>
      <c r="E34" s="16"/>
    </row>
    <row r="35" spans="1:5" x14ac:dyDescent="0.25">
      <c r="A35" s="17">
        <f t="shared" si="2"/>
        <v>300</v>
      </c>
      <c r="B35" s="22">
        <f t="shared" si="0"/>
        <v>0.50000000000000011</v>
      </c>
      <c r="C35" s="23">
        <f t="shared" si="1"/>
        <v>-0.8660254037844386</v>
      </c>
      <c r="D35" s="16"/>
      <c r="E35" s="16"/>
    </row>
    <row r="36" spans="1:5" x14ac:dyDescent="0.25">
      <c r="A36" s="17">
        <f t="shared" si="2"/>
        <v>315</v>
      </c>
      <c r="B36" s="22">
        <f t="shared" si="0"/>
        <v>0.70710678118654735</v>
      </c>
      <c r="C36" s="23">
        <f t="shared" si="1"/>
        <v>-0.70710678118654768</v>
      </c>
      <c r="E36" s="16"/>
    </row>
    <row r="37" spans="1:5" x14ac:dyDescent="0.25">
      <c r="A37" s="17">
        <f t="shared" si="2"/>
        <v>330</v>
      </c>
      <c r="B37" s="22">
        <f t="shared" si="0"/>
        <v>0.86602540378443837</v>
      </c>
      <c r="C37" s="23">
        <f t="shared" si="1"/>
        <v>-0.50000000000000044</v>
      </c>
      <c r="E37" s="16"/>
    </row>
    <row r="38" spans="1:5" x14ac:dyDescent="0.25">
      <c r="A38" s="17">
        <f t="shared" si="2"/>
        <v>345</v>
      </c>
      <c r="B38" s="22">
        <f t="shared" si="0"/>
        <v>0.96592582628906831</v>
      </c>
      <c r="C38" s="23">
        <f t="shared" si="1"/>
        <v>-0.25881904510252068</v>
      </c>
      <c r="E38" s="16"/>
    </row>
    <row r="39" spans="1:5" x14ac:dyDescent="0.25">
      <c r="A39" s="17">
        <f t="shared" si="2"/>
        <v>360</v>
      </c>
      <c r="B39" s="26">
        <f t="shared" si="0"/>
        <v>1</v>
      </c>
      <c r="C39" s="27">
        <f t="shared" si="1"/>
        <v>-2.45029690981724E-16</v>
      </c>
      <c r="E39" s="1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6B2A2F-2A01-4456-8D6E-9ABB40F94DD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DAF4DA-FB76-46B0-95ED-C95A42D7B7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630DE9-89C5-42CF-A150-13996CC090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ROCAP_LOT #0001</vt:lpstr>
      <vt:lpstr>ROCAP_LOT #0002</vt:lpstr>
      <vt:lpstr>ROCAP_LOT #0003</vt:lpstr>
      <vt:lpstr>ROCAP_LOT #XXXX</vt:lpstr>
      <vt:lpstr>A325</vt:lpstr>
      <vt:lpstr>A490</vt:lpstr>
      <vt:lpstr>Bolt_Type</vt:lpstr>
      <vt:lpstr>'ROCAP_LOT #0001'!Bolt</vt:lpstr>
      <vt:lpstr>'ROCAP_LOT #0002'!Bolt</vt:lpstr>
      <vt:lpstr>'ROCAP_LOT #0003'!Bolt</vt:lpstr>
      <vt:lpstr>Bolt</vt:lpstr>
      <vt:lpstr>bolt_dia</vt:lpstr>
      <vt:lpstr>Bolt_Type</vt:lpstr>
      <vt:lpstr>'ROCAP_LOT #0001'!Print_Area</vt:lpstr>
      <vt:lpstr>'ROCAP_LOT #0002'!Print_Area</vt:lpstr>
      <vt:lpstr>'ROCAP_LOT #0003'!Print_Area</vt:lpstr>
      <vt:lpstr>'ROCAP_LOT #XXXX'!Print_Area</vt:lpstr>
      <vt:lpstr>Visual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Westphal, John</dc:creator>
  <cp:lastModifiedBy>Lange, Patrick</cp:lastModifiedBy>
  <cp:lastPrinted>2019-09-05T13:11:25Z</cp:lastPrinted>
  <dcterms:created xsi:type="dcterms:W3CDTF">2017-02-06T17:37:47Z</dcterms:created>
  <dcterms:modified xsi:type="dcterms:W3CDTF">2020-08-20T19:44:04Z</dcterms:modified>
</cp:coreProperties>
</file>